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tabRatio="1000" firstSheet="2" activeTab="8"/>
  </bookViews>
  <sheets>
    <sheet name="一般公共预算公开目录" sheetId="1" r:id="rId1"/>
    <sheet name="1一般公共预算收入" sheetId="2" r:id="rId2"/>
    <sheet name="2一般公共预算支出" sheetId="3" r:id="rId3"/>
    <sheet name="3一般公共预算平衡" sheetId="4" r:id="rId4"/>
    <sheet name="4一般公共预算本级支出" sheetId="5" r:id="rId5"/>
    <sheet name="5一般公共预算本级基本支出（政府经济分类）" sheetId="6" r:id="rId6"/>
    <sheet name="6一般公共预算本级基本支出（部门经济分类）" sheetId="7" r:id="rId7"/>
    <sheet name="7税收返还和转移支付明细表" sheetId="8" r:id="rId8"/>
    <sheet name="8政府一般债务限额和余额" sheetId="9" r:id="rId9"/>
  </sheets>
  <externalReferences>
    <externalReference r:id="rId12"/>
    <externalReference r:id="rId13"/>
  </externalReferences>
  <definedNames>
    <definedName name="_xlnm.Print_Area" localSheetId="4">'4一般公共预算本级支出'!$A$1:$E$594</definedName>
    <definedName name="_xlnm.Print_Titles" localSheetId="1">'1一般公共预算收入'!$1:$4</definedName>
    <definedName name="_xlnm.Print_Titles" localSheetId="2">'2一般公共预算支出'!$1:$4</definedName>
    <definedName name="_xlnm.Print_Titles" localSheetId="4">'4一般公共预算本级支出'!$1:$4</definedName>
    <definedName name="_xlnm.Print_Titles" localSheetId="7">'7税收返还和转移支付明细表'!$1:$3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<sst xmlns="http://schemas.openxmlformats.org/spreadsheetml/2006/main" count="1096" uniqueCount="834">
  <si>
    <t>一般公共预算公开目录</t>
  </si>
  <si>
    <t xml:space="preserve">                1.抚顺市市本级2018年一般公共预算收入预算表</t>
  </si>
  <si>
    <t xml:space="preserve">                2.抚顺市市本级2018年一般公共预算支出预算表</t>
  </si>
  <si>
    <r>
      <t xml:space="preserve">                </t>
    </r>
    <r>
      <rPr>
        <sz val="14"/>
        <rFont val="宋体"/>
        <family val="0"/>
      </rPr>
      <t>3</t>
    </r>
    <r>
      <rPr>
        <sz val="14"/>
        <rFont val="宋体"/>
        <family val="0"/>
      </rPr>
      <t>.抚顺市市本级2018年一般公共预算收支平衡预算表</t>
    </r>
  </si>
  <si>
    <r>
      <t xml:space="preserve">                </t>
    </r>
    <r>
      <rPr>
        <sz val="14"/>
        <rFont val="宋体"/>
        <family val="0"/>
      </rPr>
      <t>4</t>
    </r>
    <r>
      <rPr>
        <sz val="14"/>
        <rFont val="宋体"/>
        <family val="0"/>
      </rPr>
      <t>.抚顺市市本级2018年一般公共预算支出预算表（支出到项级科目）</t>
    </r>
  </si>
  <si>
    <t xml:space="preserve">                5.抚顺市市本级2018年一般公共预算基本支出预算表（按政府经济分类）</t>
  </si>
  <si>
    <t xml:space="preserve">                6.抚顺市市本级2018年一般公共预算基本支出预算表（按部门经济分类）</t>
  </si>
  <si>
    <r>
      <t xml:space="preserve">                </t>
    </r>
    <r>
      <rPr>
        <sz val="14"/>
        <rFont val="宋体"/>
        <family val="0"/>
      </rPr>
      <t>7</t>
    </r>
    <r>
      <rPr>
        <sz val="14"/>
        <rFont val="宋体"/>
        <family val="0"/>
      </rPr>
      <t>.抚顺市市本级</t>
    </r>
    <r>
      <rPr>
        <sz val="14"/>
        <rFont val="宋体"/>
        <family val="0"/>
      </rPr>
      <t>2018</t>
    </r>
    <r>
      <rPr>
        <sz val="14"/>
        <rFont val="宋体"/>
        <family val="0"/>
      </rPr>
      <t>年一般公共预算对下转移性支出明细表</t>
    </r>
  </si>
  <si>
    <r>
      <t xml:space="preserve">                </t>
    </r>
    <r>
      <rPr>
        <sz val="14"/>
        <rFont val="宋体"/>
        <family val="0"/>
      </rPr>
      <t>8</t>
    </r>
    <r>
      <rPr>
        <sz val="14"/>
        <rFont val="宋体"/>
        <family val="0"/>
      </rPr>
      <t xml:space="preserve">.地方政府一般债务限额和余额情况表  </t>
    </r>
  </si>
  <si>
    <t xml:space="preserve">            </t>
  </si>
  <si>
    <t>抚顺市市本级2018年一般公共预算收入预算表</t>
  </si>
  <si>
    <t>单位：万元</t>
  </si>
  <si>
    <t>项  目</t>
  </si>
  <si>
    <t>2018年预算数</t>
  </si>
  <si>
    <t>2017年执行数</t>
  </si>
  <si>
    <t>2018预算数比2017年执行数</t>
  </si>
  <si>
    <t>增减额</t>
  </si>
  <si>
    <t>增减%</t>
  </si>
  <si>
    <t>一般公共预算收入</t>
  </si>
  <si>
    <t>一、税收收入</t>
  </si>
  <si>
    <t>1.增值税</t>
  </si>
  <si>
    <t>其中：改征增值税</t>
  </si>
  <si>
    <t>2.营业税</t>
  </si>
  <si>
    <t>3.企业所得税</t>
  </si>
  <si>
    <t xml:space="preserve">      国税部门</t>
  </si>
  <si>
    <t xml:space="preserve">      地税部门</t>
  </si>
  <si>
    <t>4.个人所得税</t>
  </si>
  <si>
    <t>5.资源税</t>
  </si>
  <si>
    <t>6.城市维护建设税</t>
  </si>
  <si>
    <t>7.房产税</t>
  </si>
  <si>
    <t>8.印花税</t>
  </si>
  <si>
    <t>9.城镇土地使用税</t>
  </si>
  <si>
    <t>10.土地增值税</t>
  </si>
  <si>
    <t>11.车船税</t>
  </si>
  <si>
    <t>12.耕地占用税</t>
  </si>
  <si>
    <t>13.契税</t>
  </si>
  <si>
    <t>14.烟叶税</t>
  </si>
  <si>
    <t>15.其他税收收入</t>
  </si>
  <si>
    <t>二、非税收入</t>
  </si>
  <si>
    <t>1.专项收入</t>
  </si>
  <si>
    <t>其中：教育费附加收入</t>
  </si>
  <si>
    <t xml:space="preserve">      地方教育附加收入</t>
  </si>
  <si>
    <t>2.行政事业性收费收入</t>
  </si>
  <si>
    <t>3.罚没收入</t>
  </si>
  <si>
    <t>4.国有资本经营收入</t>
  </si>
  <si>
    <t>5.国有资源（资产）有偿使用收入</t>
  </si>
  <si>
    <t>6.捐赠收入</t>
  </si>
  <si>
    <t>7.政府住房基金收入</t>
  </si>
  <si>
    <t>8.其他收入</t>
  </si>
  <si>
    <t>在一般公共预算收入中：</t>
  </si>
  <si>
    <t xml:space="preserve">      财政部门</t>
  </si>
  <si>
    <t>抚顺市市本级2018年一般公共预算支出预算表</t>
  </si>
  <si>
    <t xml:space="preserve">       单位：万元</t>
  </si>
  <si>
    <t>预算科目</t>
  </si>
  <si>
    <t>2017年调整预算数</t>
  </si>
  <si>
    <t>2018年预算数比2017年调整预算数</t>
  </si>
  <si>
    <t>一般公共预算支出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</si>
  <si>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</si>
  <si>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</si>
  <si>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</si>
  <si>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</si>
  <si>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</si>
  <si>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</si>
  <si>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</si>
  <si>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</si>
  <si>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</si>
  <si>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</si>
  <si>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</si>
  <si>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</si>
  <si>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</si>
  <si>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</si>
  <si>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</si>
  <si>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</si>
  <si>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</si>
  <si>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预备费</t>
  </si>
  <si>
    <t>其他支出</t>
  </si>
  <si>
    <t>债务付息支出</t>
  </si>
  <si>
    <t>债务发行费用支出</t>
  </si>
  <si>
    <t>抚顺市市本级2018年一般公共预算收支平衡预算表</t>
  </si>
  <si>
    <t>项目</t>
  </si>
  <si>
    <t>收入总计</t>
  </si>
  <si>
    <t>上级转移性收入</t>
  </si>
  <si>
    <t>返还性收入</t>
  </si>
  <si>
    <t>一般转移性收入</t>
  </si>
  <si>
    <t>专项转移性收入</t>
  </si>
  <si>
    <t>下级上解收入</t>
  </si>
  <si>
    <t>地方政府一般债务转贷收入</t>
  </si>
  <si>
    <t>调入资金</t>
  </si>
  <si>
    <t>上年结转</t>
  </si>
  <si>
    <t>调入预算稳定调节基金</t>
  </si>
  <si>
    <t>支出总计</t>
  </si>
  <si>
    <t>对下转移性支出</t>
  </si>
  <si>
    <t>返还性支出</t>
  </si>
  <si>
    <t>一般转移性支出</t>
  </si>
  <si>
    <t>专项转移性支出</t>
  </si>
  <si>
    <t>上解上级支出</t>
  </si>
  <si>
    <t>地方政府一般债务还本支出</t>
  </si>
  <si>
    <t>调出资金</t>
  </si>
  <si>
    <t>安排预算稳定调节基金</t>
  </si>
  <si>
    <t>年终滚存结余</t>
  </si>
  <si>
    <t>抚顺市市本级2018年一般公共预算支出预算表（支出到项级科目）</t>
  </si>
  <si>
    <t>2018预算数比2017年调整预算数</t>
  </si>
  <si>
    <t>一般公共预算支出合计</t>
  </si>
  <si>
    <t xml:space="preserve">  人大事务</t>
  </si>
  <si>
    <t xml:space="preserve">    其中：行政运行</t>
  </si>
  <si>
    <t xml:space="preserve">          一般行政管理事务</t>
  </si>
  <si>
    <t xml:space="preserve">          人大会议</t>
  </si>
  <si>
    <t xml:space="preserve">          人大立法</t>
  </si>
  <si>
    <t xml:space="preserve">          人大监督</t>
  </si>
  <si>
    <t xml:space="preserve">          代表工作</t>
  </si>
  <si>
    <t xml:space="preserve">          事业运行</t>
  </si>
  <si>
    <t xml:space="preserve">  政协事务</t>
  </si>
  <si>
    <t xml:space="preserve">          政协会议</t>
  </si>
  <si>
    <t xml:space="preserve">          委员视察</t>
  </si>
  <si>
    <t xml:space="preserve">  政府办公厅（室）及相关机构事务</t>
  </si>
  <si>
    <t xml:space="preserve">    其中： 行政运行</t>
  </si>
  <si>
    <t xml:space="preserve">         一般行政管理事务</t>
  </si>
  <si>
    <t xml:space="preserve">         机关服务</t>
  </si>
  <si>
    <t xml:space="preserve">         法制建设</t>
  </si>
  <si>
    <t xml:space="preserve">         事业运行</t>
  </si>
  <si>
    <t xml:space="preserve">         其他政府办公厅（室）及相关机构事务支出</t>
  </si>
  <si>
    <t xml:space="preserve">  发展与改革事务</t>
  </si>
  <si>
    <t xml:space="preserve">          物价管理</t>
  </si>
  <si>
    <t xml:space="preserve">          其他发展与改革事务支出</t>
  </si>
  <si>
    <t xml:space="preserve">  统计信息事务</t>
  </si>
  <si>
    <t xml:space="preserve">          专项统计业务</t>
  </si>
  <si>
    <t xml:space="preserve">          专项普查活动</t>
  </si>
  <si>
    <t xml:space="preserve">  财政事务</t>
  </si>
  <si>
    <t xml:space="preserve">          预算改革业务</t>
  </si>
  <si>
    <t xml:space="preserve">          财政国库业务</t>
  </si>
  <si>
    <t xml:space="preserve">          信息化建设</t>
  </si>
  <si>
    <t xml:space="preserve">          其他财政事务支出</t>
  </si>
  <si>
    <t xml:space="preserve">  税收事务</t>
  </si>
  <si>
    <t xml:space="preserve">   其中： 代扣代收代征税款手续费</t>
  </si>
  <si>
    <t xml:space="preserve">          其他税收事务支出</t>
  </si>
  <si>
    <t xml:space="preserve">  审计事务</t>
  </si>
  <si>
    <t xml:space="preserve">          审计业务</t>
  </si>
  <si>
    <t xml:space="preserve">          审计管理</t>
  </si>
  <si>
    <t xml:space="preserve">  人力资源事务</t>
  </si>
  <si>
    <t xml:space="preserve">    其中：军队转业干部安置</t>
  </si>
  <si>
    <t xml:space="preserve">          引进人才费用</t>
  </si>
  <si>
    <t xml:space="preserve">          公务员考核</t>
  </si>
  <si>
    <t xml:space="preserve">          其他人力资源事务支出</t>
  </si>
  <si>
    <t xml:space="preserve">  纪检监察事务</t>
  </si>
  <si>
    <t xml:space="preserve">          其他纪检监察事务支出</t>
  </si>
  <si>
    <t xml:space="preserve">  商贸事务</t>
  </si>
  <si>
    <t xml:space="preserve">          招商引资</t>
  </si>
  <si>
    <t xml:space="preserve">  工商行政管理事务</t>
  </si>
  <si>
    <t xml:space="preserve">          工商行政管理专项</t>
  </si>
  <si>
    <t xml:space="preserve">          执法办案专项</t>
  </si>
  <si>
    <t xml:space="preserve">          消费者权益保护</t>
  </si>
  <si>
    <t xml:space="preserve">  质量技术监督与检验检疫事务</t>
  </si>
  <si>
    <t xml:space="preserve">          机关服务</t>
  </si>
  <si>
    <t xml:space="preserve">          其他质量技术监督与检验检疫事务支出</t>
  </si>
  <si>
    <t xml:space="preserve">  民族事务</t>
  </si>
  <si>
    <t xml:space="preserve">   其中：行政运行</t>
  </si>
  <si>
    <t xml:space="preserve">         民族工作专项</t>
  </si>
  <si>
    <t xml:space="preserve">  宗教事务</t>
  </si>
  <si>
    <t xml:space="preserve">    其中：宗教工作专项</t>
  </si>
  <si>
    <t xml:space="preserve">  港澳台侨事务</t>
  </si>
  <si>
    <t xml:space="preserve">     其中：行政运行</t>
  </si>
  <si>
    <t xml:space="preserve">          台湾事务</t>
  </si>
  <si>
    <t xml:space="preserve">  档案事务</t>
  </si>
  <si>
    <t xml:space="preserve">          档案馆</t>
  </si>
  <si>
    <t xml:space="preserve">  民主党派及工商联事务</t>
  </si>
  <si>
    <t xml:space="preserve">          参政议政</t>
  </si>
  <si>
    <t xml:space="preserve">  群众团体事务</t>
  </si>
  <si>
    <t xml:space="preserve">          工会疗养休养</t>
  </si>
  <si>
    <t xml:space="preserve">          其他群众团体事务支出</t>
  </si>
  <si>
    <t xml:space="preserve">  党委办公厅（室）及相关机构事务</t>
  </si>
  <si>
    <t xml:space="preserve">          其他党委办公厅（室）及相关机构事务支出</t>
  </si>
  <si>
    <t xml:space="preserve">  组织事务</t>
  </si>
  <si>
    <t xml:space="preserve">  宣传事务</t>
  </si>
  <si>
    <t xml:space="preserve">          其他宣传事务支出</t>
  </si>
  <si>
    <t xml:space="preserve">  统战事务</t>
  </si>
  <si>
    <t xml:space="preserve">  其他一般公共服务支出</t>
  </si>
  <si>
    <t xml:space="preserve">    其中：其他一般公共服务支出</t>
  </si>
  <si>
    <t>国防动员</t>
  </si>
  <si>
    <t xml:space="preserve">    其中：兵役征集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</si>
  <si>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</si>
  <si>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</si>
  <si>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</si>
  <si>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</si>
  <si>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</si>
  <si>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>其中：武装警察</t>
  </si>
  <si>
    <t xml:space="preserve">    内卫</t>
  </si>
  <si>
    <t xml:space="preserve">    消防</t>
  </si>
  <si>
    <t xml:space="preserve">    警卫</t>
  </si>
  <si>
    <t xml:space="preserve">   公安</t>
  </si>
  <si>
    <t xml:space="preserve">    治安管理</t>
  </si>
  <si>
    <t xml:space="preserve">    出入境管理</t>
  </si>
  <si>
    <t xml:space="preserve">    道路交通管理</t>
  </si>
  <si>
    <t xml:space="preserve">    居民身份证管理</t>
  </si>
  <si>
    <t xml:space="preserve">    拘押收教场所管理</t>
  </si>
  <si>
    <t xml:space="preserve">    信息化建设</t>
  </si>
  <si>
    <t xml:space="preserve">    其他公安支出</t>
  </si>
  <si>
    <t xml:space="preserve">  国家安全</t>
  </si>
  <si>
    <t xml:space="preserve">    其中： 安全业务</t>
  </si>
  <si>
    <t xml:space="preserve">  检察</t>
  </si>
  <si>
    <t xml:space="preserve">         查办和预防职务犯罪</t>
  </si>
  <si>
    <t xml:space="preserve">  法院</t>
  </si>
  <si>
    <t xml:space="preserve">  司法</t>
  </si>
  <si>
    <t xml:space="preserve">          基层司法业务</t>
  </si>
  <si>
    <t xml:space="preserve">          普法宣传</t>
  </si>
  <si>
    <t xml:space="preserve">          法律援助</t>
  </si>
  <si>
    <t xml:space="preserve">          社区矫正</t>
  </si>
  <si>
    <t xml:space="preserve">          司法鉴定</t>
  </si>
  <si>
    <t xml:space="preserve">  监狱</t>
  </si>
  <si>
    <t xml:space="preserve">         犯人生活</t>
  </si>
  <si>
    <t xml:space="preserve">         犯人改造</t>
  </si>
  <si>
    <t xml:space="preserve">         狱政设施建设</t>
  </si>
  <si>
    <t xml:space="preserve">         其他监狱支出</t>
  </si>
  <si>
    <t xml:space="preserve">  强制隔离戒毒</t>
  </si>
  <si>
    <t xml:space="preserve">          强制隔离戒毒人员生活</t>
  </si>
  <si>
    <t xml:space="preserve">          强制隔离戒毒人员教育</t>
  </si>
  <si>
    <t xml:space="preserve">          所政设施建设</t>
  </si>
  <si>
    <t xml:space="preserve">          其他强制隔离戒毒支出</t>
  </si>
  <si>
    <t xml:space="preserve">  其他公共安全支出(款)</t>
  </si>
  <si>
    <t xml:space="preserve">  教育管理事务</t>
  </si>
  <si>
    <t xml:space="preserve">    一般行政管理事务</t>
  </si>
  <si>
    <t xml:space="preserve">    其他教育管理事务支出</t>
  </si>
  <si>
    <t xml:space="preserve">  普通教育</t>
  </si>
  <si>
    <t xml:space="preserve">   其中： 学前教育</t>
  </si>
  <si>
    <t xml:space="preserve">          小学教育</t>
  </si>
  <si>
    <t xml:space="preserve">          初中教育</t>
  </si>
  <si>
    <t xml:space="preserve">          高中教育</t>
  </si>
  <si>
    <t xml:space="preserve">          高等教育</t>
  </si>
  <si>
    <t xml:space="preserve">          化解农村义务教育债务支出</t>
  </si>
  <si>
    <t xml:space="preserve">          其他普通教育支出</t>
  </si>
  <si>
    <t xml:space="preserve">  职业教育</t>
  </si>
  <si>
    <t xml:space="preserve">   其中： 中专教育</t>
  </si>
  <si>
    <t xml:space="preserve">          技校教育</t>
  </si>
  <si>
    <t xml:space="preserve">          职业高中教育</t>
  </si>
  <si>
    <t xml:space="preserve">          高等职业教育</t>
  </si>
  <si>
    <t xml:space="preserve">  特殊教育</t>
  </si>
  <si>
    <t xml:space="preserve">    其中：特殊学校教育</t>
  </si>
  <si>
    <t xml:space="preserve">         工读学校教育</t>
  </si>
  <si>
    <t xml:space="preserve">  进修及培训</t>
  </si>
  <si>
    <t xml:space="preserve">    其中： 教师进修</t>
  </si>
  <si>
    <t xml:space="preserve">          干部教育</t>
  </si>
  <si>
    <t xml:space="preserve">  教育费附加安排的支出</t>
  </si>
  <si>
    <t xml:space="preserve">     其他教育费附加安排的支出</t>
  </si>
  <si>
    <t xml:space="preserve">  其他教育支出</t>
  </si>
  <si>
    <t xml:space="preserve">     其他教育支出</t>
  </si>
  <si>
    <t xml:space="preserve">   科学技术管理事务</t>
  </si>
  <si>
    <t xml:space="preserve">  应用研究</t>
  </si>
  <si>
    <t xml:space="preserve">    机构运行</t>
  </si>
  <si>
    <t xml:space="preserve">  技术研究与开发</t>
  </si>
  <si>
    <t xml:space="preserve">    其中：应用技术研究与开发</t>
  </si>
  <si>
    <t xml:space="preserve">          产业技术研究与开发</t>
  </si>
  <si>
    <t xml:space="preserve">  社会科学</t>
  </si>
  <si>
    <t xml:space="preserve">    其中：社会科学研究机构</t>
  </si>
  <si>
    <t xml:space="preserve">          社会科学研究</t>
  </si>
  <si>
    <t xml:space="preserve">  科学技术普及</t>
  </si>
  <si>
    <t xml:space="preserve">   其中： 机构运行</t>
  </si>
  <si>
    <t xml:space="preserve">          科普活动</t>
  </si>
  <si>
    <t xml:space="preserve">          青少年科技活动</t>
  </si>
  <si>
    <t xml:space="preserve">          科技馆站</t>
  </si>
  <si>
    <t xml:space="preserve">  其他科学技术支出</t>
  </si>
  <si>
    <t xml:space="preserve">    其他科学技术支出</t>
  </si>
  <si>
    <t xml:space="preserve">  文化</t>
  </si>
  <si>
    <t xml:space="preserve">          图书馆</t>
  </si>
  <si>
    <t xml:space="preserve">          文化活动</t>
  </si>
  <si>
    <t xml:space="preserve">          群众文化</t>
  </si>
  <si>
    <t xml:space="preserve">          文化创作与保护</t>
  </si>
  <si>
    <t xml:space="preserve">          文化市场管理</t>
  </si>
  <si>
    <t xml:space="preserve">          其他文化支出</t>
  </si>
  <si>
    <t xml:space="preserve">  文物</t>
  </si>
  <si>
    <t xml:space="preserve">   其中： 文物保护</t>
  </si>
  <si>
    <t xml:space="preserve">          博物馆</t>
  </si>
  <si>
    <t xml:space="preserve">          其他文物支出</t>
  </si>
  <si>
    <t xml:space="preserve">  体育</t>
  </si>
  <si>
    <t xml:space="preserve">          运动项目管理</t>
  </si>
  <si>
    <t xml:space="preserve">          体育训练</t>
  </si>
  <si>
    <t xml:space="preserve">          体育场馆</t>
  </si>
  <si>
    <t xml:space="preserve">          其他体育支出</t>
  </si>
  <si>
    <t xml:space="preserve">  新闻出版广播影视</t>
  </si>
  <si>
    <t xml:space="preserve">   其中： 一般行政管理事务</t>
  </si>
  <si>
    <t xml:space="preserve">         其他新闻出版广播影视支出</t>
  </si>
  <si>
    <t xml:space="preserve">  其他文化体育与传媒支出</t>
  </si>
  <si>
    <t xml:space="preserve">   其中： 文化产业发展专项支出</t>
  </si>
  <si>
    <t xml:space="preserve">         其他文化体育与传媒支出</t>
  </si>
  <si>
    <t>其中：人力资源和社会保障管理事务</t>
  </si>
  <si>
    <t xml:space="preserve">          劳动保障监察</t>
  </si>
  <si>
    <t xml:space="preserve">          就业管理事务</t>
  </si>
  <si>
    <t xml:space="preserve">          社会保险经办机构</t>
  </si>
  <si>
    <t xml:space="preserve">          公共就业服务和职业技能鉴定机构</t>
  </si>
  <si>
    <t xml:space="preserve">          劳动人事争议调解仲裁</t>
  </si>
  <si>
    <t xml:space="preserve">          其他人力资源和社会保障管理事务支出</t>
  </si>
  <si>
    <t xml:space="preserve">  民政管理事务</t>
  </si>
  <si>
    <t xml:space="preserve">          拥军优属</t>
  </si>
  <si>
    <t xml:space="preserve">          老龄事务</t>
  </si>
  <si>
    <t xml:space="preserve">          民间组织管理</t>
  </si>
  <si>
    <t xml:space="preserve">          基层政权和社区建设</t>
  </si>
  <si>
    <t xml:space="preserve">          其他民政管理事务支出</t>
  </si>
  <si>
    <t xml:space="preserve">  行政事业单位离退休</t>
  </si>
  <si>
    <t xml:space="preserve">   其中：归口管理的行政单位离退休</t>
  </si>
  <si>
    <t xml:space="preserve">         事业单位离退休</t>
  </si>
  <si>
    <t xml:space="preserve">         离退休人员管理机构</t>
  </si>
  <si>
    <t xml:space="preserve">         未归口管理的行政单位离退休</t>
  </si>
  <si>
    <t xml:space="preserve">         机关事业单位基本养老保险缴费支出</t>
  </si>
  <si>
    <t xml:space="preserve">         机关事业单位职业年金缴费支出</t>
  </si>
  <si>
    <t xml:space="preserve">         对机关事业单位基本养老保险基金的补助</t>
  </si>
  <si>
    <t xml:space="preserve">  企业改革补助</t>
  </si>
  <si>
    <t xml:space="preserve">   其中： 企业关闭破产补助</t>
  </si>
  <si>
    <t xml:space="preserve">  就业补助</t>
  </si>
  <si>
    <t xml:space="preserve">   其中： 就业创业服务补贴</t>
  </si>
  <si>
    <t xml:space="preserve">          其他就业补助支出</t>
  </si>
  <si>
    <t xml:space="preserve">  抚恤</t>
  </si>
  <si>
    <t xml:space="preserve">   其中： 死亡抚恤</t>
  </si>
  <si>
    <t xml:space="preserve">          优抚事业单位支出</t>
  </si>
  <si>
    <t xml:space="preserve">          义务兵优待</t>
  </si>
  <si>
    <t xml:space="preserve">          其他优抚支出</t>
  </si>
  <si>
    <t xml:space="preserve">  退役安置</t>
  </si>
  <si>
    <t xml:space="preserve">   其中： 退役士兵安置</t>
  </si>
  <si>
    <t xml:space="preserve">    军队移交政府的离退休人员安置</t>
  </si>
  <si>
    <t xml:space="preserve">    军队移交政府离退休干部管理机构</t>
  </si>
  <si>
    <t xml:space="preserve">          其他退役安置支出</t>
  </si>
  <si>
    <t xml:space="preserve">  社会福利</t>
  </si>
  <si>
    <t xml:space="preserve">    其中：儿童福利</t>
  </si>
  <si>
    <t xml:space="preserve">          老年福利</t>
  </si>
  <si>
    <t xml:space="preserve">          殡葬</t>
  </si>
  <si>
    <t xml:space="preserve">          社会福利事业单位</t>
  </si>
  <si>
    <t xml:space="preserve">          其他社会福利支出</t>
  </si>
  <si>
    <t xml:space="preserve">  残疾人事业</t>
  </si>
  <si>
    <t xml:space="preserve">          残疾人康复</t>
  </si>
  <si>
    <t xml:space="preserve">          残疾人就业和扶贫</t>
  </si>
  <si>
    <t xml:space="preserve">          残疾人体育</t>
  </si>
  <si>
    <t xml:space="preserve">          残疾人生活和护理补贴</t>
  </si>
  <si>
    <t xml:space="preserve">          其他残疾人事业支出</t>
  </si>
  <si>
    <t xml:space="preserve">  红十字事业</t>
  </si>
  <si>
    <t xml:space="preserve">          其他红十字事业支出</t>
  </si>
  <si>
    <t xml:space="preserve">  最低生活保障</t>
  </si>
  <si>
    <t xml:space="preserve">    其中： 城市最低生活保障金支出</t>
  </si>
  <si>
    <t xml:space="preserve">          临时救助</t>
  </si>
  <si>
    <t xml:space="preserve">       流浪乞讨人员救助支出</t>
  </si>
  <si>
    <t xml:space="preserve">  补充道路交通事故社会救助基金</t>
  </si>
  <si>
    <t xml:space="preserve">     其中：交强险营业税补助基金支出</t>
  </si>
  <si>
    <t xml:space="preserve">  其他生活救助</t>
  </si>
  <si>
    <t xml:space="preserve">     其中：其他城市生活救助</t>
  </si>
  <si>
    <t xml:space="preserve">  财政对基本养老保险基金的补助</t>
  </si>
  <si>
    <t xml:space="preserve">     其中：财政对企业职工基本养老保险基金的补助</t>
  </si>
  <si>
    <t xml:space="preserve">           财政对城乡居民基本养老保险基金的补助</t>
  </si>
  <si>
    <t xml:space="preserve">  财政对其他社会保险基金的补助</t>
  </si>
  <si>
    <t xml:space="preserve">     其中：财政对工伤保险基金的补助</t>
  </si>
  <si>
    <t xml:space="preserve">  其他社会保障和就业支出</t>
  </si>
  <si>
    <t xml:space="preserve">    其中：其他社会保障和就业支出</t>
  </si>
  <si>
    <t xml:space="preserve">   医疗卫生与计划生育管理事务</t>
  </si>
  <si>
    <t xml:space="preserve">          其他医疗卫生与计划生育管理事务支出</t>
  </si>
  <si>
    <t xml:space="preserve">  公立医院</t>
  </si>
  <si>
    <t xml:space="preserve">    其中：综合医院</t>
  </si>
  <si>
    <t xml:space="preserve">         中医（民族）医院</t>
  </si>
  <si>
    <t xml:space="preserve">         其他公立医院支出</t>
  </si>
  <si>
    <t xml:space="preserve">  基层医疗卫生机构</t>
  </si>
  <si>
    <t xml:space="preserve">    其中：乡镇卫生院</t>
  </si>
  <si>
    <t xml:space="preserve">          其他基层医疗卫生机构支出</t>
  </si>
  <si>
    <t xml:space="preserve">  公共卫生</t>
  </si>
  <si>
    <t xml:space="preserve">    其中：疾病预防控制机构</t>
  </si>
  <si>
    <t xml:space="preserve">         卫生监督机构</t>
  </si>
  <si>
    <t xml:space="preserve">         妇幼保健机构</t>
  </si>
  <si>
    <t xml:space="preserve">         基本公共卫生服务</t>
  </si>
  <si>
    <t xml:space="preserve">         重大公共卫生专项</t>
  </si>
  <si>
    <t xml:space="preserve">         突发公共卫生事件应急处理</t>
  </si>
  <si>
    <t xml:space="preserve">         其他公共卫生支出</t>
  </si>
  <si>
    <t xml:space="preserve">  中医药</t>
  </si>
  <si>
    <t xml:space="preserve">    其中：中医药</t>
  </si>
  <si>
    <t xml:space="preserve">  计划生育事务</t>
  </si>
  <si>
    <t xml:space="preserve">    其中：计划生育服务</t>
  </si>
  <si>
    <t xml:space="preserve">          其他计划生育事务支出</t>
  </si>
  <si>
    <t xml:space="preserve">  食品和药品监督管理事务</t>
  </si>
  <si>
    <t xml:space="preserve">          药品事务</t>
  </si>
  <si>
    <t xml:space="preserve">          食品安全事务</t>
  </si>
  <si>
    <t xml:space="preserve">          其他食品和药品监督管理事务支出</t>
  </si>
  <si>
    <t xml:space="preserve">  行政事业单位医疗</t>
  </si>
  <si>
    <t xml:space="preserve">    其中：行政单位医疗</t>
  </si>
  <si>
    <t xml:space="preserve">          事业单位医疗</t>
  </si>
  <si>
    <t xml:space="preserve">          公务员医疗补助</t>
  </si>
  <si>
    <t xml:space="preserve">          其他行政事业单位医疗支出</t>
  </si>
  <si>
    <t xml:space="preserve">  财政对基本医疗保险基金的补助</t>
  </si>
  <si>
    <t xml:space="preserve">    其中：财政对新型农村合作医疗基金的补助</t>
  </si>
  <si>
    <t xml:space="preserve">         财政对城镇居民基本医疗保险基金的补助</t>
  </si>
  <si>
    <t xml:space="preserve">  医疗救助</t>
  </si>
  <si>
    <t xml:space="preserve">    其中：城乡医疗救助</t>
  </si>
  <si>
    <t xml:space="preserve">          疾病应急救助</t>
  </si>
  <si>
    <t xml:space="preserve">  优抚对象医疗</t>
  </si>
  <si>
    <t xml:space="preserve">    其中：优抚对象医疗补助</t>
  </si>
  <si>
    <t xml:space="preserve">  其他医疗卫生与计划生育支出</t>
  </si>
  <si>
    <t xml:space="preserve">    其中：其他医疗卫生与计划生育支出</t>
  </si>
  <si>
    <t xml:space="preserve">  环境保护管理事务</t>
  </si>
  <si>
    <t xml:space="preserve">          环境保护宣传</t>
  </si>
  <si>
    <t xml:space="preserve">          其他环境保护管理事务支出</t>
  </si>
  <si>
    <t xml:space="preserve">  环境监测与监察</t>
  </si>
  <si>
    <t xml:space="preserve">   其中： 核与辐射安全监督</t>
  </si>
  <si>
    <t xml:space="preserve">          其他环境监测与监察支出</t>
  </si>
  <si>
    <t xml:space="preserve">  污染防治</t>
  </si>
  <si>
    <t xml:space="preserve">   其中： 大气</t>
  </si>
  <si>
    <t xml:space="preserve">          水体</t>
  </si>
  <si>
    <t xml:space="preserve">          固体废弃物与化学品</t>
  </si>
  <si>
    <t xml:space="preserve">          其他污染防治支出</t>
  </si>
  <si>
    <t xml:space="preserve">  自然生态保护</t>
  </si>
  <si>
    <t xml:space="preserve">   其中： 生态保护</t>
  </si>
  <si>
    <t xml:space="preserve">         其他自然生态保护支出</t>
  </si>
  <si>
    <t xml:space="preserve">  天然林保护</t>
  </si>
  <si>
    <t xml:space="preserve">    其中：其他天然林保护支出</t>
  </si>
  <si>
    <t xml:space="preserve">  能源节约利用</t>
  </si>
  <si>
    <t xml:space="preserve">    其中：能源节约利用</t>
  </si>
  <si>
    <t xml:space="preserve">  污染减排</t>
  </si>
  <si>
    <t xml:space="preserve">    其中：环境监测与信息</t>
  </si>
  <si>
    <t xml:space="preserve">  可再生能源</t>
  </si>
  <si>
    <t xml:space="preserve">    其中：可再生能源</t>
  </si>
  <si>
    <t xml:space="preserve">  能源管理事务</t>
  </si>
  <si>
    <t xml:space="preserve">    其中：事业运行</t>
  </si>
  <si>
    <t xml:space="preserve">  城乡社区管理事务</t>
  </si>
  <si>
    <t xml:space="preserve">          城管执法</t>
  </si>
  <si>
    <t xml:space="preserve">          工程建设标准规范编制与监管</t>
  </si>
  <si>
    <t xml:space="preserve">          工程建设管理</t>
  </si>
  <si>
    <t xml:space="preserve">          市政公用行业市场监管</t>
  </si>
  <si>
    <t xml:space="preserve">          其他城乡社区管理事务支出</t>
  </si>
  <si>
    <t xml:space="preserve">  城乡社区规划与管理</t>
  </si>
  <si>
    <t xml:space="preserve">    其中：城乡社区规划与管理</t>
  </si>
  <si>
    <t xml:space="preserve">  城乡社区公共设施</t>
  </si>
  <si>
    <t xml:space="preserve">    其中：其他城乡社区公共设施支出</t>
  </si>
  <si>
    <t xml:space="preserve">  城乡社区环境卫生</t>
  </si>
  <si>
    <t xml:space="preserve">    其中：城乡社区环境卫生</t>
  </si>
  <si>
    <t xml:space="preserve">  建设市场管理与监督(款)</t>
  </si>
  <si>
    <t xml:space="preserve">    其中：建设市场管理与监督(项)</t>
  </si>
  <si>
    <t xml:space="preserve">  其他城乡社区支出(款)</t>
  </si>
  <si>
    <t xml:space="preserve">    其中：其他城乡社区支出(项)</t>
  </si>
  <si>
    <t xml:space="preserve">   农业</t>
  </si>
  <si>
    <t xml:space="preserve">          科技转化与推广服务</t>
  </si>
  <si>
    <t xml:space="preserve">          病虫害控制</t>
  </si>
  <si>
    <t xml:space="preserve">          农产品质量安全</t>
  </si>
  <si>
    <t xml:space="preserve">          执法监管</t>
  </si>
  <si>
    <t xml:space="preserve">          统计监测与信息服务</t>
  </si>
  <si>
    <t xml:space="preserve">          农业行业业务管理</t>
  </si>
  <si>
    <t xml:space="preserve">          对外交流与合作</t>
  </si>
  <si>
    <t xml:space="preserve">          稳定农民收入补贴</t>
  </si>
  <si>
    <t xml:space="preserve">          农业生产支持补贴</t>
  </si>
  <si>
    <t xml:space="preserve">          农产品加工与促销</t>
  </si>
  <si>
    <t xml:space="preserve">          农村公益事业</t>
  </si>
  <si>
    <t xml:space="preserve">          农业资源保护修复与利用</t>
  </si>
  <si>
    <t xml:space="preserve">          成品油价格改革对渔业的补贴</t>
  </si>
  <si>
    <t xml:space="preserve">          对高校毕业生到基层任职补助</t>
  </si>
  <si>
    <t xml:space="preserve">          其他农业支出</t>
  </si>
  <si>
    <t xml:space="preserve">  林业</t>
  </si>
  <si>
    <t xml:space="preserve">          林业事业机构</t>
  </si>
  <si>
    <t xml:space="preserve">          森林培育</t>
  </si>
  <si>
    <t xml:space="preserve">          林业技术推广</t>
  </si>
  <si>
    <t xml:space="preserve">          森林资源管理</t>
  </si>
  <si>
    <t xml:space="preserve">          森林资源监测</t>
  </si>
  <si>
    <t xml:space="preserve">          森林生态效益补偿</t>
  </si>
  <si>
    <t xml:space="preserve">          林业自然保护区</t>
  </si>
  <si>
    <t xml:space="preserve">          湿地保护</t>
  </si>
  <si>
    <t xml:space="preserve">          林业执法与监督</t>
  </si>
  <si>
    <t xml:space="preserve">          林业工程与项目管理</t>
  </si>
  <si>
    <t xml:space="preserve">          林业产业化</t>
  </si>
  <si>
    <t xml:space="preserve">          林业政策制定与宣传</t>
  </si>
  <si>
    <t xml:space="preserve">          林区公共支出</t>
  </si>
  <si>
    <t xml:space="preserve">          林业防灾减灾</t>
  </si>
  <si>
    <t xml:space="preserve">          其他林业支出</t>
  </si>
  <si>
    <t xml:space="preserve">  水利</t>
  </si>
  <si>
    <t xml:space="preserve">         水利行业业务管理</t>
  </si>
  <si>
    <t xml:space="preserve">         水利工程建设</t>
  </si>
  <si>
    <t xml:space="preserve">         水利工程运行与维护</t>
  </si>
  <si>
    <t xml:space="preserve">         水利前期工作</t>
  </si>
  <si>
    <t xml:space="preserve">         水利执法监督</t>
  </si>
  <si>
    <t xml:space="preserve">         水土保持</t>
  </si>
  <si>
    <t xml:space="preserve">         水资源节约管理与保护</t>
  </si>
  <si>
    <t xml:space="preserve">         防汛</t>
  </si>
  <si>
    <t xml:space="preserve">         农田水利</t>
  </si>
  <si>
    <t xml:space="preserve">         大中型水库移民后期扶持专项支出</t>
  </si>
  <si>
    <t xml:space="preserve">         砂石资源费支出</t>
  </si>
  <si>
    <t xml:space="preserve">         水利建设移民支出</t>
  </si>
  <si>
    <t xml:space="preserve">         其他水利支出</t>
  </si>
  <si>
    <t xml:space="preserve">  扶贫</t>
  </si>
  <si>
    <t xml:space="preserve">    其中：生产发展</t>
  </si>
  <si>
    <t xml:space="preserve">          社会发展</t>
  </si>
  <si>
    <t xml:space="preserve">          其他扶贫支出</t>
  </si>
  <si>
    <t xml:space="preserve">  农业综合开发</t>
  </si>
  <si>
    <t xml:space="preserve">   其中： 土地治理</t>
  </si>
  <si>
    <t xml:space="preserve">          产业化发展</t>
  </si>
  <si>
    <t xml:space="preserve">          其他农业综合开发支出</t>
  </si>
  <si>
    <t xml:space="preserve">  农村综合改革</t>
  </si>
  <si>
    <t xml:space="preserve">   其中： 对村集体经济组织的补助</t>
  </si>
  <si>
    <t xml:space="preserve">          其他农村综合改革支出</t>
  </si>
  <si>
    <t xml:space="preserve">  普惠金融发展支出</t>
  </si>
  <si>
    <t xml:space="preserve">   其中： 农业保险保费补贴</t>
  </si>
  <si>
    <t xml:space="preserve">          创业担保贷款贴息</t>
  </si>
  <si>
    <t xml:space="preserve">          其他普惠金融发展支出</t>
  </si>
  <si>
    <t xml:space="preserve">  其他农林水支出</t>
  </si>
  <si>
    <t xml:space="preserve">     其中：其他农林水支出</t>
  </si>
  <si>
    <t xml:space="preserve">  公路水路运输</t>
  </si>
  <si>
    <t xml:space="preserve">          公路养护</t>
  </si>
  <si>
    <t xml:space="preserve">          公路运输管理</t>
  </si>
  <si>
    <t xml:space="preserve">          其他公路水路运输支出</t>
  </si>
  <si>
    <t xml:space="preserve">  铁路运输</t>
  </si>
  <si>
    <t xml:space="preserve">    其中：其他铁路运输支出</t>
  </si>
  <si>
    <t xml:space="preserve">  成品油价格改革对交通运输的补贴</t>
  </si>
  <si>
    <t xml:space="preserve">    其中：对城市公交的补贴</t>
  </si>
  <si>
    <t xml:space="preserve">          成品油价格改革补贴其他支出</t>
  </si>
  <si>
    <t xml:space="preserve">  车辆购置税支出</t>
  </si>
  <si>
    <t xml:space="preserve">    其中：车辆购置税用于老旧汽车报废更新补贴</t>
  </si>
  <si>
    <t xml:space="preserve">  其他交通运输支出</t>
  </si>
  <si>
    <t xml:space="preserve">    其中：其他交通运输支出</t>
  </si>
  <si>
    <t>其中：资源勘探开发</t>
  </si>
  <si>
    <t xml:space="preserve">     其中：有色金属矿勘探和采选</t>
  </si>
  <si>
    <t xml:space="preserve">  建筑业</t>
  </si>
  <si>
    <t xml:space="preserve">     其中：其他建筑业支出</t>
  </si>
  <si>
    <t xml:space="preserve">  工业和信息产业监管</t>
  </si>
  <si>
    <t xml:space="preserve">          工业和信息产业支持</t>
  </si>
  <si>
    <t xml:space="preserve">          其他工业和信息产业监管支出</t>
  </si>
  <si>
    <t xml:space="preserve">  安全生产监管</t>
  </si>
  <si>
    <t xml:space="preserve">         安全监管监察专项</t>
  </si>
  <si>
    <t xml:space="preserve">         煤炭安全</t>
  </si>
  <si>
    <t xml:space="preserve">         其他安全生产监管支出</t>
  </si>
  <si>
    <t xml:space="preserve">  国有资产监管</t>
  </si>
  <si>
    <t xml:space="preserve">         其他国有资产监管支出</t>
  </si>
  <si>
    <t xml:space="preserve">        支持中小企业发展和管理支出</t>
  </si>
  <si>
    <t xml:space="preserve">    其中：中小企业发展专项</t>
  </si>
  <si>
    <t xml:space="preserve">      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</si>
  <si>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</si>
  <si>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</si>
  <si>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商业服务业等支出</t>
  </si>
  <si>
    <t xml:space="preserve">  其中：商业流通事务</t>
  </si>
  <si>
    <t xml:space="preserve">           其他商业流通事务支出</t>
  </si>
  <si>
    <t xml:space="preserve">  旅游业管理与服务支出</t>
  </si>
  <si>
    <t xml:space="preserve">          旅游宣传</t>
  </si>
  <si>
    <t xml:space="preserve">          旅游行业业务管理</t>
  </si>
  <si>
    <t xml:space="preserve">          其他旅游业管理与服务支出</t>
  </si>
  <si>
    <t xml:space="preserve">  涉外发展服务支出</t>
  </si>
  <si>
    <t xml:space="preserve">     其中：其他涉外发展服务支出</t>
  </si>
  <si>
    <t>金融支出</t>
  </si>
  <si>
    <t xml:space="preserve">   其中：金融发展支出</t>
  </si>
  <si>
    <t xml:space="preserve">     其中：其他金融发展支出</t>
  </si>
  <si>
    <t xml:space="preserve">  国土资源事务</t>
  </si>
  <si>
    <t xml:space="preserve">         地质灾害防治</t>
  </si>
  <si>
    <t xml:space="preserve">         地质矿产资源利用与保护</t>
  </si>
  <si>
    <t xml:space="preserve">         其他国土资源事务支出</t>
  </si>
  <si>
    <t xml:space="preserve">  地震事务</t>
  </si>
  <si>
    <t xml:space="preserve">          地震监测</t>
  </si>
  <si>
    <t xml:space="preserve">          地震应急救援</t>
  </si>
  <si>
    <t xml:space="preserve">          地震事业机构</t>
  </si>
  <si>
    <t xml:space="preserve">  气象事务</t>
  </si>
  <si>
    <t xml:space="preserve">           气象事业机构</t>
  </si>
  <si>
    <t xml:space="preserve">           其他气象事务支出</t>
  </si>
  <si>
    <t xml:space="preserve">  保障性安居工程支出</t>
  </si>
  <si>
    <t xml:space="preserve">    其中：棚户区改造</t>
  </si>
  <si>
    <t xml:space="preserve">          农村危房改造</t>
  </si>
  <si>
    <t xml:space="preserve">          公共租赁住房</t>
  </si>
  <si>
    <t xml:space="preserve">         其他保障性安居工程支出</t>
  </si>
  <si>
    <t xml:space="preserve">  住房改革支出</t>
  </si>
  <si>
    <t xml:space="preserve">    其中：住房公积金</t>
  </si>
  <si>
    <t xml:space="preserve">          购房补贴</t>
  </si>
  <si>
    <t xml:space="preserve">  城乡社区住宅</t>
  </si>
  <si>
    <t xml:space="preserve">    其中：公有住房建设和维修改造支出</t>
  </si>
  <si>
    <t xml:space="preserve">          住房公积金管理</t>
  </si>
  <si>
    <t xml:space="preserve">          其他城乡社区住宅支出</t>
  </si>
  <si>
    <t xml:space="preserve">  粮油事务</t>
  </si>
  <si>
    <t xml:space="preserve">    其中：粮食信息统计</t>
  </si>
  <si>
    <t xml:space="preserve">          粮食专项业务活动</t>
  </si>
  <si>
    <t xml:space="preserve">          粮食财务挂账利息补贴</t>
  </si>
  <si>
    <t xml:space="preserve">          其他粮油事务支出</t>
  </si>
  <si>
    <t xml:space="preserve">  粮油储备</t>
  </si>
  <si>
    <t xml:space="preserve">    其中：储备粮油补贴</t>
  </si>
  <si>
    <t xml:space="preserve">  重要商品储备</t>
  </si>
  <si>
    <t xml:space="preserve">    其中：化肥储备</t>
  </si>
  <si>
    <t xml:space="preserve">  预备费</t>
  </si>
  <si>
    <t xml:space="preserve">    预备费</t>
  </si>
  <si>
    <t xml:space="preserve">  其他支出</t>
  </si>
  <si>
    <t xml:space="preserve">    其他支出</t>
  </si>
  <si>
    <t>转移性支出</t>
  </si>
  <si>
    <t xml:space="preserve">  一般性转移支付</t>
  </si>
  <si>
    <t xml:space="preserve">    结算补助支出</t>
  </si>
  <si>
    <t>债务还本支出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</si>
  <si>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</si>
  <si>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</si>
  <si>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</si>
  <si>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地方政府一般债务付息支出</t>
  </si>
  <si>
    <t xml:space="preserve">   其中： 地方政府一般债券付息支出</t>
  </si>
  <si>
    <t xml:space="preserve">          地方政府向国际组织借款付息支出</t>
  </si>
  <si>
    <t xml:space="preserve">          地方政府其他一般债务付息支出</t>
  </si>
  <si>
    <t xml:space="preserve">  地方政府一般债务发行费用支出</t>
  </si>
  <si>
    <t xml:space="preserve">    地方政府一般债务发行费用支出</t>
  </si>
  <si>
    <r>
      <t>抚顺市市本级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年一般公共预算基本支出预算表（按政府经济分类）</t>
    </r>
  </si>
  <si>
    <t>科目编码</t>
  </si>
  <si>
    <t>类</t>
  </si>
  <si>
    <t>款</t>
  </si>
  <si>
    <t>一般公共预算基本支出合计</t>
  </si>
  <si>
    <t>501</t>
  </si>
  <si>
    <t>一、机关工资福利支出</t>
  </si>
  <si>
    <t>01</t>
  </si>
  <si>
    <t>工资奖金津补贴</t>
  </si>
  <si>
    <t>02</t>
  </si>
  <si>
    <t>社会保障缴费</t>
  </si>
  <si>
    <t>03</t>
  </si>
  <si>
    <t>住房公积金</t>
  </si>
  <si>
    <t>04</t>
  </si>
  <si>
    <t>其他工资福利支出</t>
  </si>
  <si>
    <t>502</t>
  </si>
  <si>
    <t>二、机关商品和服务支出</t>
  </si>
  <si>
    <t>办公经费</t>
  </si>
  <si>
    <t>会议费</t>
  </si>
  <si>
    <t>培训费</t>
  </si>
  <si>
    <t>专用材料购置费</t>
  </si>
  <si>
    <t>05</t>
  </si>
  <si>
    <t>委托业务费</t>
  </si>
  <si>
    <t>06</t>
  </si>
  <si>
    <t>公务接待费</t>
  </si>
  <si>
    <t>07</t>
  </si>
  <si>
    <t>因公出国（境）费用</t>
  </si>
  <si>
    <t>08</t>
  </si>
  <si>
    <t>公务用车运行维护费</t>
  </si>
  <si>
    <t>09</t>
  </si>
  <si>
    <t>维修（护）费</t>
  </si>
  <si>
    <t>99</t>
  </si>
  <si>
    <t>其他商品和服务支出</t>
  </si>
  <si>
    <t>三、机关资本性支出（一）</t>
  </si>
  <si>
    <t>房屋建筑物购建</t>
  </si>
  <si>
    <t>基础设施建设</t>
  </si>
  <si>
    <t>公务用车购置</t>
  </si>
  <si>
    <t>土地佂迁补偿和安置支出</t>
  </si>
  <si>
    <t>设备购置</t>
  </si>
  <si>
    <t>大型修缮</t>
  </si>
  <si>
    <t>其他资本性支出</t>
  </si>
  <si>
    <t>四、机关资本性支出（二）</t>
  </si>
  <si>
    <t>五、对事业单位经常性补助</t>
  </si>
  <si>
    <t>工资福利支出</t>
  </si>
  <si>
    <t>商品和服务支出</t>
  </si>
  <si>
    <t>其他对事业单位补助</t>
  </si>
  <si>
    <t>六、对事业单位资本性补助</t>
  </si>
  <si>
    <t>资本性支出（一）</t>
  </si>
  <si>
    <t>资本性支出（二）</t>
  </si>
  <si>
    <t>七、对企业补助</t>
  </si>
  <si>
    <t>费用补贴</t>
  </si>
  <si>
    <t>利息补贴</t>
  </si>
  <si>
    <t>其他队企业补助</t>
  </si>
  <si>
    <t>八、对企业资本性支出</t>
  </si>
  <si>
    <t>对企业资本性支出（一）</t>
  </si>
  <si>
    <t>对企业资本性支出（二）</t>
  </si>
  <si>
    <t>九、对个人和家庭的补助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</si>
  <si>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</si>
  <si>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</si>
  <si>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</si>
  <si>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</si>
  <si>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</si>
  <si>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十、对社会保障基金补助</t>
  </si>
  <si>
    <t>对社会保险基金补助</t>
  </si>
  <si>
    <t>补充全国社会保障基金</t>
  </si>
  <si>
    <t>十一、债务利息及费用支出</t>
  </si>
  <si>
    <t>国内债务付息</t>
  </si>
  <si>
    <t>国外债务付息</t>
  </si>
  <si>
    <t>国内债务发行费用</t>
  </si>
  <si>
    <t>国外债务发行费用</t>
  </si>
  <si>
    <t>十二、债务还本支出</t>
  </si>
  <si>
    <t>国内债务还本</t>
  </si>
  <si>
    <t>国外债务还本</t>
  </si>
  <si>
    <t>十三、转移性支出</t>
  </si>
  <si>
    <t>上下级政府间转移性支出</t>
  </si>
  <si>
    <t>援助其他地区支出</t>
  </si>
  <si>
    <t>债务转贷</t>
  </si>
  <si>
    <t>十四、预备费及预留</t>
  </si>
  <si>
    <t>预留</t>
  </si>
  <si>
    <t>十五、其他支出</t>
  </si>
  <si>
    <t>赠与</t>
  </si>
  <si>
    <t>国家赔偿费用支出</t>
  </si>
  <si>
    <t>对民间非营利组织和群众性自治组织补贴</t>
  </si>
  <si>
    <t>00</t>
  </si>
  <si>
    <t>抚顺市市本级2018年一般公共预算基本支出预算表（按部门经济分类）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</si>
  <si>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</si>
  <si>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</si>
  <si>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</si>
  <si>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</si>
  <si>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</si>
  <si>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</si>
  <si>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</si>
  <si>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</si>
  <si>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</si>
  <si>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</si>
  <si>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</si>
  <si>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</si>
  <si>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</si>
  <si>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</si>
  <si>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</si>
  <si>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</si>
  <si>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</si>
  <si>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</si>
  <si>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</si>
  <si>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</si>
  <si>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</si>
  <si>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</si>
  <si>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</si>
  <si>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</si>
  <si>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</si>
  <si>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</si>
  <si>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取暖费(公用取暖费)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</si>
  <si>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</si>
  <si>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</si>
  <si>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</si>
  <si>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</si>
  <si>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</si>
  <si>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</si>
  <si>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</si>
  <si>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</si>
  <si>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</si>
  <si>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</si>
  <si>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</si>
  <si>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</si>
  <si>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</si>
  <si>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</si>
  <si>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</si>
  <si>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</si>
  <si>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</si>
  <si>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</si>
  <si>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</si>
  <si>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</si>
  <si>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</si>
  <si>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</si>
  <si>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</si>
  <si>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</si>
  <si>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</si>
  <si>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</si>
  <si>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</si>
  <si>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</si>
  <si>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</si>
  <si>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</si>
  <si>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</si>
  <si>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</si>
  <si>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</si>
  <si>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</si>
  <si>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</si>
  <si>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</si>
  <si>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</si>
  <si>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</si>
  <si>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</si>
  <si>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</si>
  <si>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</si>
  <si>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</si>
  <si>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</si>
  <si>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</si>
  <si>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</si>
  <si>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</si>
  <si>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</si>
  <si>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</si>
  <si>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</si>
  <si>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</si>
  <si>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</si>
  <si>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</si>
  <si>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</si>
  <si>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</si>
  <si>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</si>
  <si>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</si>
  <si>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19</t>
  </si>
  <si>
    <t>其他交通工具购置</t>
  </si>
  <si>
    <t>21</t>
  </si>
  <si>
    <t>文物和陈列品购置</t>
  </si>
  <si>
    <t>22</t>
  </si>
  <si>
    <t>无形资产购置</t>
  </si>
  <si>
    <t>抚顺市市本级2018年一般公共预算对下转移性支出明细表</t>
  </si>
  <si>
    <r>
      <t>2018</t>
    </r>
    <r>
      <rPr>
        <b/>
        <sz val="14"/>
        <rFont val="宋体"/>
        <family val="0"/>
      </rPr>
      <t>年预算数</t>
    </r>
  </si>
  <si>
    <t>合计</t>
  </si>
  <si>
    <t>一、返还性支出</t>
  </si>
  <si>
    <t xml:space="preserve"> 1.增值税和消费税返还</t>
  </si>
  <si>
    <t xml:space="preserve"> 2.所得税基数返还</t>
  </si>
  <si>
    <t xml:space="preserve"> 3.成品油税费改革税收返还</t>
  </si>
  <si>
    <t xml:space="preserve"> 4.增值税五五分享税收返还收入</t>
  </si>
  <si>
    <t xml:space="preserve">  按地区划分：</t>
  </si>
  <si>
    <t xml:space="preserve">     1.抚顺县</t>
  </si>
  <si>
    <t xml:space="preserve">     2.清原县</t>
  </si>
  <si>
    <t xml:space="preserve">     3.新宾县</t>
  </si>
  <si>
    <t xml:space="preserve">     4.顺城区</t>
  </si>
  <si>
    <t xml:space="preserve">     5.新抚区</t>
  </si>
  <si>
    <t xml:space="preserve">     6.东洲区</t>
  </si>
  <si>
    <t xml:space="preserve">     7.望花区</t>
  </si>
  <si>
    <t xml:space="preserve">     8.经济开发区</t>
  </si>
  <si>
    <t xml:space="preserve">     9.胜利开发区</t>
  </si>
  <si>
    <t>二、一般性转移支付支出</t>
  </si>
  <si>
    <t xml:space="preserve">    1.体制补助支出</t>
  </si>
  <si>
    <t xml:space="preserve">    2.均衡性转移支付</t>
  </si>
  <si>
    <t xml:space="preserve">    3.民族地区转移支付</t>
  </si>
  <si>
    <t xml:space="preserve">    4.县级基本财力保障机制奖补资金</t>
  </si>
  <si>
    <t xml:space="preserve">    5.结算补助</t>
  </si>
  <si>
    <t xml:space="preserve">    6.资源枯竭型城市转移支付</t>
  </si>
  <si>
    <t xml:space="preserve">    7.企业事业单位划转补助</t>
  </si>
  <si>
    <t xml:space="preserve">    8.成品油价格和税费改革转移支付</t>
  </si>
  <si>
    <t xml:space="preserve">    9.基层公检法司转移支付</t>
  </si>
  <si>
    <t xml:space="preserve">    10.义务教育等转移支付</t>
  </si>
  <si>
    <t xml:space="preserve">    11.基本养老保险和低保等转移支付</t>
  </si>
  <si>
    <t xml:space="preserve">    12.新型农村合作医疗等转移支付</t>
  </si>
  <si>
    <t xml:space="preserve">    13.农村综合改革转移支付支出</t>
  </si>
  <si>
    <t xml:space="preserve">    14.产粮（油）大县奖励资金</t>
  </si>
  <si>
    <t xml:space="preserve">    15.重点生态功能区转移支付</t>
  </si>
  <si>
    <t xml:space="preserve">    16.固定数额补助</t>
  </si>
  <si>
    <t xml:space="preserve">    17.其他一般性转移支付</t>
  </si>
  <si>
    <t>三、专项转移支付补助支出</t>
  </si>
  <si>
    <t>其中:1.一般公共服务支出</t>
  </si>
  <si>
    <t xml:space="preserve"> 2.外交支出</t>
  </si>
  <si>
    <t xml:space="preserve"> 3.国防支出</t>
  </si>
  <si>
    <t xml:space="preserve"> 4.公共安全支出</t>
  </si>
  <si>
    <t xml:space="preserve"> 5.教育支出</t>
  </si>
  <si>
    <t xml:space="preserve"> 6.科学技术支出</t>
  </si>
  <si>
    <t xml:space="preserve"> 7.文化体育与传媒支出</t>
  </si>
  <si>
    <t xml:space="preserve"> 8.社会保障和就业支出</t>
  </si>
  <si>
    <t xml:space="preserve"> 9.医疗卫生与计划生育支出</t>
  </si>
  <si>
    <t xml:space="preserve"> 10.节能环保支出</t>
  </si>
  <si>
    <t xml:space="preserve"> 11.城乡社区支出</t>
  </si>
  <si>
    <t xml:space="preserve"> 12.农林水支出</t>
  </si>
  <si>
    <t xml:space="preserve"> 13.交通运输支出</t>
  </si>
  <si>
    <t xml:space="preserve"> 14.资源勘探信息等支出</t>
  </si>
  <si>
    <t xml:space="preserve"> 15.商业服务业等支出</t>
  </si>
  <si>
    <t xml:space="preserve"> 16.金融支出</t>
  </si>
  <si>
    <t xml:space="preserve"> 17.国土海洋气象等支出</t>
  </si>
  <si>
    <t xml:space="preserve"> 18.住房保障支出</t>
  </si>
  <si>
    <t xml:space="preserve"> 19.粮油物资储备支出</t>
  </si>
  <si>
    <t xml:space="preserve"> 20.预备费</t>
  </si>
  <si>
    <t xml:space="preserve"> 21.国债还本付息支出</t>
  </si>
  <si>
    <t xml:space="preserve"> 22.其他支出</t>
  </si>
  <si>
    <t>按地区划分：</t>
  </si>
  <si>
    <t xml:space="preserve"> 1.抚顺县财政局</t>
  </si>
  <si>
    <t xml:space="preserve"> 2.清原县财政局</t>
  </si>
  <si>
    <t xml:space="preserve"> 3.新宾县财政局</t>
  </si>
  <si>
    <t xml:space="preserve"> 4.顺城区财政局</t>
  </si>
  <si>
    <t xml:space="preserve"> 5.新抚区财政局</t>
  </si>
  <si>
    <t xml:space="preserve"> 6.东洲区财政局</t>
  </si>
  <si>
    <t xml:space="preserve"> 7.望花区财政局</t>
  </si>
  <si>
    <t xml:space="preserve"> 8.抚顺经济开发区财政局</t>
  </si>
  <si>
    <t xml:space="preserve"> 9.抚顺胜利开发区财政局</t>
  </si>
  <si>
    <t>2017年末地方政府一般债务限额和余额情况表</t>
  </si>
  <si>
    <t>单位：亿元</t>
  </si>
  <si>
    <t>地区</t>
  </si>
  <si>
    <t>一般债务限额</t>
  </si>
  <si>
    <t>一般债务余额</t>
  </si>
  <si>
    <t>全市合计</t>
  </si>
  <si>
    <t>市本级</t>
  </si>
  <si>
    <t>县区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</si>
</sst>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??_ ;_ @_ "/>
    <numFmt numFmtId="178" formatCode="#,##0_ ;[Red]\-#,##0\ "/>
    <numFmt numFmtId="179" formatCode="0.0_ "/>
    <numFmt numFmtId="180" formatCode="0_ "/>
    <numFmt numFmtId="181" formatCode="#,##0.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黑体"/>
      <family val="3"/>
    </font>
    <font>
      <b/>
      <sz val="14"/>
      <color indexed="8"/>
      <name val="宋体"/>
      <family val="0"/>
    </font>
    <font>
      <b/>
      <sz val="14"/>
      <color indexed="8"/>
      <name val="黑体"/>
      <family val="3"/>
    </font>
    <font>
      <sz val="14"/>
      <color indexed="8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20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4"/>
      <color indexed="8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9"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35" fillId="14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41" fillId="12" borderId="0" applyNumberFormat="0" applyBorder="0" applyAlignment="0" applyProtection="0"/>
    <xf numFmtId="0" fontId="35" fillId="11" borderId="0" applyNumberFormat="0" applyBorder="0" applyAlignment="0" applyProtection="0"/>
    <xf numFmtId="0" fontId="41" fillId="12" borderId="0" applyNumberFormat="0" applyBorder="0" applyAlignment="0" applyProtection="0"/>
    <xf numFmtId="0" fontId="35" fillId="15" borderId="0" applyNumberFormat="0" applyBorder="0" applyAlignment="0" applyProtection="0"/>
    <xf numFmtId="0" fontId="41" fillId="9" borderId="0" applyNumberFormat="0" applyBorder="0" applyAlignment="0" applyProtection="0"/>
    <xf numFmtId="0" fontId="35" fillId="16" borderId="0" applyNumberFormat="0" applyBorder="0" applyAlignment="0" applyProtection="0"/>
    <xf numFmtId="0" fontId="41" fillId="8" borderId="0" applyNumberFormat="0" applyBorder="0" applyAlignment="0" applyProtection="0"/>
    <xf numFmtId="0" fontId="35" fillId="1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26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9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8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45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52" fillId="19" borderId="10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35" fillId="21" borderId="0" applyNumberFormat="0" applyBorder="0" applyAlignment="0" applyProtection="0"/>
    <xf numFmtId="0" fontId="41" fillId="22" borderId="0" applyNumberFormat="0" applyBorder="0" applyAlignment="0" applyProtection="0"/>
    <xf numFmtId="0" fontId="35" fillId="23" borderId="0" applyNumberFormat="0" applyBorder="0" applyAlignment="0" applyProtection="0"/>
    <xf numFmtId="0" fontId="41" fillId="24" borderId="0" applyNumberFormat="0" applyBorder="0" applyAlignment="0" applyProtection="0"/>
    <xf numFmtId="0" fontId="35" fillId="25" borderId="0" applyNumberFormat="0" applyBorder="0" applyAlignment="0" applyProtection="0"/>
    <xf numFmtId="0" fontId="41" fillId="20" borderId="0" applyNumberFormat="0" applyBorder="0" applyAlignment="0" applyProtection="0"/>
    <xf numFmtId="0" fontId="35" fillId="15" borderId="0" applyNumberFormat="0" applyBorder="0" applyAlignment="0" applyProtection="0"/>
    <xf numFmtId="0" fontId="41" fillId="16" borderId="0" applyNumberFormat="0" applyBorder="0" applyAlignment="0" applyProtection="0"/>
    <xf numFmtId="0" fontId="35" fillId="16" borderId="0" applyNumberFormat="0" applyBorder="0" applyAlignment="0" applyProtection="0"/>
    <xf numFmtId="0" fontId="41" fillId="10" borderId="0" applyNumberFormat="0" applyBorder="0" applyAlignment="0" applyProtection="0"/>
    <xf numFmtId="0" fontId="35" fillId="26" borderId="0" applyNumberFormat="0" applyBorder="0" applyAlignment="0" applyProtection="0"/>
    <xf numFmtId="0" fontId="50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27" fillId="18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27" fillId="12" borderId="12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31" fillId="8" borderId="9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151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0" fillId="0" borderId="0" xfId="149" applyFont="1">
      <alignment/>
      <protection/>
    </xf>
    <xf numFmtId="0" fontId="11" fillId="0" borderId="0" xfId="149" applyFont="1" applyAlignment="1">
      <alignment vertical="center"/>
      <protection/>
    </xf>
    <xf numFmtId="0" fontId="12" fillId="0" borderId="0" xfId="149" applyFont="1" applyFill="1" applyAlignment="1">
      <alignment vertical="center"/>
      <protection/>
    </xf>
    <xf numFmtId="0" fontId="11" fillId="0" borderId="0" xfId="149" applyFont="1" applyFill="1" applyAlignment="1">
      <alignment vertical="center"/>
      <protection/>
    </xf>
    <xf numFmtId="0" fontId="12" fillId="0" borderId="0" xfId="149" applyFont="1" applyFill="1">
      <alignment/>
      <protection/>
    </xf>
    <xf numFmtId="0" fontId="11" fillId="0" borderId="0" xfId="149" applyFont="1" applyFill="1">
      <alignment/>
      <protection/>
    </xf>
    <xf numFmtId="0" fontId="12" fillId="0" borderId="0" xfId="149" applyFont="1">
      <alignment/>
      <protection/>
    </xf>
    <xf numFmtId="0" fontId="13" fillId="0" borderId="0" xfId="149" applyFont="1" applyAlignment="1">
      <alignment horizontal="left"/>
      <protection/>
    </xf>
    <xf numFmtId="176" fontId="13" fillId="0" borderId="0" xfId="149" applyNumberFormat="1" applyFont="1">
      <alignment/>
      <protection/>
    </xf>
    <xf numFmtId="0" fontId="13" fillId="0" borderId="0" xfId="149" applyFont="1">
      <alignment/>
      <protection/>
    </xf>
    <xf numFmtId="0" fontId="3" fillId="0" borderId="0" xfId="149" applyFont="1" applyAlignment="1">
      <alignment horizontal="left"/>
      <protection/>
    </xf>
    <xf numFmtId="176" fontId="3" fillId="0" borderId="0" xfId="149" applyNumberFormat="1" applyFont="1" applyAlignment="1">
      <alignment horizontal="right"/>
      <protection/>
    </xf>
    <xf numFmtId="0" fontId="3" fillId="0" borderId="14" xfId="149" applyFont="1" applyBorder="1" applyAlignment="1">
      <alignment horizontal="center" vertical="center"/>
      <protection/>
    </xf>
    <xf numFmtId="176" fontId="3" fillId="0" borderId="14" xfId="149" applyNumberFormat="1" applyFont="1" applyBorder="1" applyAlignment="1">
      <alignment horizontal="center" vertical="center"/>
      <protection/>
    </xf>
    <xf numFmtId="176" fontId="3" fillId="0" borderId="14" xfId="149" applyNumberFormat="1" applyFont="1" applyBorder="1" applyAlignment="1">
      <alignment horizontal="right" vertical="center"/>
      <protection/>
    </xf>
    <xf numFmtId="0" fontId="3" fillId="0" borderId="14" xfId="149" applyFont="1" applyBorder="1" applyAlignment="1">
      <alignment horizontal="left" vertical="center"/>
      <protection/>
    </xf>
    <xf numFmtId="176" fontId="3" fillId="0" borderId="14" xfId="149" applyNumberFormat="1" applyFont="1" applyBorder="1" applyAlignment="1">
      <alignment vertical="center"/>
      <protection/>
    </xf>
    <xf numFmtId="177" fontId="2" fillId="0" borderId="14" xfId="253" applyNumberFormat="1" applyFont="1" applyFill="1" applyBorder="1" applyAlignment="1">
      <alignment horizontal="left" vertical="center" indent="1"/>
    </xf>
    <xf numFmtId="176" fontId="2" fillId="0" borderId="14" xfId="149" applyNumberFormat="1" applyFont="1" applyFill="1" applyBorder="1" applyAlignment="1">
      <alignment vertical="center"/>
      <protection/>
    </xf>
    <xf numFmtId="177" fontId="2" fillId="0" borderId="14" xfId="253" applyNumberFormat="1" applyFont="1" applyFill="1" applyBorder="1" applyAlignment="1">
      <alignment horizontal="left" vertical="center"/>
    </xf>
    <xf numFmtId="176" fontId="12" fillId="0" borderId="0" xfId="149" applyNumberFormat="1" applyFont="1" applyFill="1" applyAlignment="1">
      <alignment vertical="center"/>
      <protection/>
    </xf>
    <xf numFmtId="3" fontId="3" fillId="0" borderId="14" xfId="0" applyNumberFormat="1" applyFont="1" applyFill="1" applyBorder="1" applyAlignment="1" applyProtection="1">
      <alignment horizontal="left" vertical="center"/>
      <protection locked="0"/>
    </xf>
    <xf numFmtId="176" fontId="3" fillId="0" borderId="14" xfId="149" applyNumberFormat="1" applyFont="1" applyFill="1" applyBorder="1" applyAlignment="1">
      <alignment vertical="center"/>
      <protection/>
    </xf>
    <xf numFmtId="0" fontId="3" fillId="0" borderId="14" xfId="149" applyFont="1" applyFill="1" applyBorder="1" applyAlignment="1">
      <alignment horizontal="left" vertical="center"/>
      <protection/>
    </xf>
    <xf numFmtId="177" fontId="2" fillId="0" borderId="14" xfId="254" applyNumberFormat="1" applyFont="1" applyFill="1" applyBorder="1" applyAlignment="1">
      <alignment horizontal="left" vertical="center"/>
    </xf>
    <xf numFmtId="177" fontId="2" fillId="0" borderId="14" xfId="254" applyNumberFormat="1" applyFont="1" applyFill="1" applyBorder="1" applyAlignment="1">
      <alignment horizontal="left" vertical="center" indent="2"/>
    </xf>
    <xf numFmtId="176" fontId="2" fillId="0" borderId="14" xfId="149" applyNumberFormat="1" applyFont="1" applyFill="1" applyBorder="1">
      <alignment/>
      <protection/>
    </xf>
    <xf numFmtId="176" fontId="2" fillId="0" borderId="14" xfId="149" applyNumberFormat="1" applyFont="1" applyBorder="1">
      <alignment/>
      <protection/>
    </xf>
    <xf numFmtId="177" fontId="2" fillId="0" borderId="14" xfId="254" applyNumberFormat="1" applyFont="1" applyFill="1" applyBorder="1" applyAlignment="1">
      <alignment horizontal="left" vertical="center" indent="1"/>
    </xf>
    <xf numFmtId="0" fontId="15" fillId="0" borderId="0" xfId="153" applyFont="1" applyFill="1" applyAlignment="1">
      <alignment horizontal="center" vertical="center"/>
      <protection/>
    </xf>
    <xf numFmtId="0" fontId="16" fillId="0" borderId="0" xfId="153" applyFont="1" applyFill="1">
      <alignment/>
      <protection/>
    </xf>
    <xf numFmtId="0" fontId="0" fillId="0" borderId="0" xfId="153" applyFont="1" applyFill="1">
      <alignment/>
      <protection/>
    </xf>
    <xf numFmtId="0" fontId="17" fillId="0" borderId="0" xfId="152" applyFont="1" applyAlignment="1">
      <alignment/>
      <protection/>
    </xf>
    <xf numFmtId="0" fontId="17" fillId="0" borderId="0" xfId="153" applyFont="1" applyFill="1">
      <alignment/>
      <protection/>
    </xf>
    <xf numFmtId="0" fontId="15" fillId="0" borderId="0" xfId="153" applyFont="1" applyFill="1">
      <alignment/>
      <protection/>
    </xf>
    <xf numFmtId="49" fontId="3" fillId="0" borderId="17" xfId="152" applyNumberFormat="1" applyFont="1" applyFill="1" applyBorder="1" applyAlignment="1" applyProtection="1">
      <alignment/>
      <protection/>
    </xf>
    <xf numFmtId="0" fontId="3" fillId="0" borderId="0" xfId="152" applyFont="1" applyFill="1" applyAlignment="1">
      <alignment/>
      <protection/>
    </xf>
    <xf numFmtId="0" fontId="3" fillId="0" borderId="0" xfId="153" applyFont="1" applyFill="1">
      <alignment/>
      <protection/>
    </xf>
    <xf numFmtId="0" fontId="3" fillId="0" borderId="0" xfId="153" applyFont="1" applyFill="1" applyAlignment="1">
      <alignment horizontal="right" vertical="center"/>
      <protection/>
    </xf>
    <xf numFmtId="0" fontId="3" fillId="0" borderId="14" xfId="152" applyNumberFormat="1" applyFont="1" applyFill="1" applyBorder="1" applyAlignment="1" applyProtection="1">
      <alignment horizontal="centerContinuous" vertical="center"/>
      <protection/>
    </xf>
    <xf numFmtId="0" fontId="3" fillId="0" borderId="14" xfId="152" applyFont="1" applyFill="1" applyBorder="1" applyAlignment="1">
      <alignment horizontal="center" vertical="center" wrapText="1"/>
      <protection/>
    </xf>
    <xf numFmtId="0" fontId="3" fillId="0" borderId="14" xfId="152" applyFont="1" applyBorder="1" applyAlignment="1">
      <alignment horizontal="center" vertical="center" wrapText="1"/>
      <protection/>
    </xf>
    <xf numFmtId="0" fontId="2" fillId="0" borderId="14" xfId="152" applyFont="1" applyFill="1" applyBorder="1" applyAlignment="1">
      <alignment horizontal="center" vertical="center" wrapText="1"/>
      <protection/>
    </xf>
    <xf numFmtId="0" fontId="2" fillId="0" borderId="14" xfId="152" applyFont="1" applyBorder="1" applyAlignment="1">
      <alignment horizontal="center" vertical="center" wrapText="1"/>
      <protection/>
    </xf>
    <xf numFmtId="49" fontId="2" fillId="0" borderId="14" xfId="153" applyNumberFormat="1" applyFont="1" applyFill="1" applyBorder="1" applyAlignment="1" applyProtection="1">
      <alignment horizontal="center" vertical="center" wrapText="1"/>
      <protection/>
    </xf>
    <xf numFmtId="176" fontId="2" fillId="0" borderId="14" xfId="153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153" applyNumberFormat="1" applyFont="1" applyFill="1" applyBorder="1">
      <alignment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153" applyFont="1" applyFill="1" applyBorder="1">
      <alignment/>
      <protection/>
    </xf>
    <xf numFmtId="0" fontId="0" fillId="0" borderId="14" xfId="0" applyFont="1" applyBorder="1" applyAlignment="1">
      <alignment horizontal="left" vertical="center" indent="1"/>
    </xf>
    <xf numFmtId="0" fontId="19" fillId="0" borderId="0" xfId="153" applyFont="1" applyFill="1">
      <alignment/>
      <protection/>
    </xf>
    <xf numFmtId="0" fontId="4" fillId="0" borderId="0" xfId="153" applyFont="1" applyFill="1">
      <alignment/>
      <protection/>
    </xf>
    <xf numFmtId="0" fontId="17" fillId="0" borderId="0" xfId="152" applyFont="1" applyAlignment="1">
      <alignment horizontal="center"/>
      <protection/>
    </xf>
    <xf numFmtId="178" fontId="0" fillId="0" borderId="0" xfId="153" applyNumberFormat="1" applyFont="1" applyFill="1">
      <alignment/>
      <protection/>
    </xf>
    <xf numFmtId="49" fontId="3" fillId="0" borderId="17" xfId="152" applyNumberFormat="1" applyFont="1" applyFill="1" applyBorder="1" applyAlignment="1" applyProtection="1">
      <alignment horizontal="center"/>
      <protection/>
    </xf>
    <xf numFmtId="0" fontId="3" fillId="0" borderId="0" xfId="152" applyFont="1" applyFill="1" applyAlignment="1">
      <alignment horizontal="center"/>
      <protection/>
    </xf>
    <xf numFmtId="178" fontId="3" fillId="0" borderId="0" xfId="153" applyNumberFormat="1" applyFont="1" applyFill="1" applyAlignment="1">
      <alignment horizontal="right" vertical="center"/>
      <protection/>
    </xf>
    <xf numFmtId="178" fontId="2" fillId="0" borderId="14" xfId="153" applyNumberFormat="1" applyFont="1" applyFill="1" applyBorder="1" applyAlignment="1" applyProtection="1">
      <alignment horizontal="right" vertical="center"/>
      <protection/>
    </xf>
    <xf numFmtId="49" fontId="2" fillId="0" borderId="14" xfId="152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313" applyFont="1" applyFill="1" applyBorder="1" applyAlignment="1">
      <alignment horizontal="left" vertical="center" wrapText="1" indent="2"/>
      <protection/>
    </xf>
    <xf numFmtId="0" fontId="2" fillId="0" borderId="14" xfId="152" applyFont="1" applyBorder="1" applyAlignment="1">
      <alignment horizontal="center" vertical="center"/>
      <protection/>
    </xf>
    <xf numFmtId="178" fontId="2" fillId="0" borderId="14" xfId="153" applyNumberFormat="1" applyFont="1" applyFill="1" applyBorder="1">
      <alignment/>
      <protection/>
    </xf>
    <xf numFmtId="0" fontId="2" fillId="0" borderId="14" xfId="152" applyFont="1" applyBorder="1" applyAlignment="1">
      <alignment horizontal="center"/>
      <protection/>
    </xf>
    <xf numFmtId="0" fontId="20" fillId="18" borderId="0" xfId="131" applyFont="1" applyFill="1" applyAlignment="1">
      <alignment vertical="center"/>
      <protection/>
    </xf>
    <xf numFmtId="0" fontId="19" fillId="18" borderId="0" xfId="131" applyFont="1" applyFill="1">
      <alignment/>
      <protection/>
    </xf>
    <xf numFmtId="0" fontId="19" fillId="18" borderId="0" xfId="131" applyFont="1" applyFill="1" applyAlignment="1">
      <alignment vertical="center"/>
      <protection/>
    </xf>
    <xf numFmtId="0" fontId="4" fillId="18" borderId="0" xfId="13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28" borderId="0" xfId="131" applyFont="1" applyFill="1">
      <alignment/>
      <protection/>
    </xf>
    <xf numFmtId="0" fontId="0" fillId="18" borderId="0" xfId="131" applyFont="1" applyFill="1">
      <alignment/>
      <protection/>
    </xf>
    <xf numFmtId="0" fontId="0" fillId="18" borderId="0" xfId="131" applyFont="1" applyFill="1" applyAlignment="1">
      <alignment vertical="center"/>
      <protection/>
    </xf>
    <xf numFmtId="176" fontId="0" fillId="18" borderId="0" xfId="131" applyNumberFormat="1" applyFont="1" applyFill="1" applyAlignment="1">
      <alignment horizontal="right"/>
      <protection/>
    </xf>
    <xf numFmtId="176" fontId="0" fillId="0" borderId="0" xfId="131" applyNumberFormat="1" applyFont="1" applyFill="1" applyAlignment="1">
      <alignment horizontal="right"/>
      <protection/>
    </xf>
    <xf numFmtId="0" fontId="21" fillId="18" borderId="0" xfId="131" applyFont="1" applyFill="1" applyAlignment="1">
      <alignment horizontal="right"/>
      <protection/>
    </xf>
    <xf numFmtId="179" fontId="21" fillId="18" borderId="0" xfId="131" applyNumberFormat="1" applyFont="1" applyFill="1" applyAlignment="1">
      <alignment horizontal="right"/>
      <protection/>
    </xf>
    <xf numFmtId="0" fontId="0" fillId="0" borderId="0" xfId="131" applyFont="1">
      <alignment/>
      <protection/>
    </xf>
    <xf numFmtId="0" fontId="2" fillId="0" borderId="0" xfId="131" applyFont="1" applyFill="1" applyBorder="1" applyAlignment="1">
      <alignment horizontal="center" vertical="top"/>
      <protection/>
    </xf>
    <xf numFmtId="176" fontId="2" fillId="0" borderId="0" xfId="131" applyNumberFormat="1" applyFont="1" applyFill="1" applyBorder="1" applyAlignment="1">
      <alignment horizontal="right"/>
      <protection/>
    </xf>
    <xf numFmtId="0" fontId="9" fillId="0" borderId="0" xfId="131" applyFont="1" applyFill="1" applyAlignment="1">
      <alignment horizontal="right"/>
      <protection/>
    </xf>
    <xf numFmtId="179" fontId="7" fillId="0" borderId="17" xfId="131" applyNumberFormat="1" applyFont="1" applyFill="1" applyBorder="1" applyAlignment="1">
      <alignment horizontal="right"/>
      <protection/>
    </xf>
    <xf numFmtId="0" fontId="54" fillId="0" borderId="14" xfId="131" applyFont="1" applyFill="1" applyBorder="1" applyAlignment="1">
      <alignment horizontal="center" vertical="center" wrapText="1"/>
      <protection/>
    </xf>
    <xf numFmtId="179" fontId="54" fillId="0" borderId="14" xfId="131" applyNumberFormat="1" applyFont="1" applyFill="1" applyBorder="1" applyAlignment="1">
      <alignment horizontal="center" vertical="center" wrapText="1"/>
      <protection/>
    </xf>
    <xf numFmtId="180" fontId="55" fillId="0" borderId="14" xfId="131" applyNumberFormat="1" applyFont="1" applyFill="1" applyBorder="1" applyAlignment="1" applyProtection="1">
      <alignment horizontal="center" vertical="center"/>
      <protection locked="0"/>
    </xf>
    <xf numFmtId="176" fontId="56" fillId="0" borderId="14" xfId="131" applyNumberFormat="1" applyFont="1" applyFill="1" applyBorder="1" applyAlignment="1">
      <alignment horizontal="right" vertical="center"/>
      <protection/>
    </xf>
    <xf numFmtId="176" fontId="56" fillId="0" borderId="14" xfId="131" applyNumberFormat="1" applyFont="1" applyFill="1" applyBorder="1" applyAlignment="1">
      <alignment horizontal="right" vertical="center" wrapText="1"/>
      <protection/>
    </xf>
    <xf numFmtId="181" fontId="56" fillId="0" borderId="14" xfId="131" applyNumberFormat="1" applyFont="1" applyFill="1" applyBorder="1" applyAlignment="1">
      <alignment horizontal="right" vertical="center" wrapText="1"/>
      <protection/>
    </xf>
    <xf numFmtId="0" fontId="55" fillId="0" borderId="14" xfId="0" applyNumberFormat="1" applyFont="1" applyFill="1" applyBorder="1" applyAlignment="1">
      <alignment vertical="center"/>
    </xf>
    <xf numFmtId="176" fontId="55" fillId="0" borderId="14" xfId="131" applyNumberFormat="1" applyFont="1" applyFill="1" applyBorder="1" applyAlignment="1">
      <alignment horizontal="right" vertical="center"/>
      <protection/>
    </xf>
    <xf numFmtId="0" fontId="55" fillId="0" borderId="14" xfId="0" applyNumberFormat="1" applyFont="1" applyFill="1" applyBorder="1" applyAlignment="1">
      <alignment vertical="center"/>
    </xf>
    <xf numFmtId="176" fontId="55" fillId="0" borderId="14" xfId="0" applyNumberFormat="1" applyFont="1" applyFill="1" applyBorder="1" applyAlignment="1" applyProtection="1">
      <alignment horizontal="right" vertical="center"/>
      <protection/>
    </xf>
    <xf numFmtId="0" fontId="55" fillId="0" borderId="14" xfId="0" applyNumberFormat="1" applyFont="1" applyFill="1" applyBorder="1" applyAlignment="1">
      <alignment horizontal="left" vertical="center"/>
    </xf>
    <xf numFmtId="0" fontId="55" fillId="0" borderId="14" xfId="0" applyNumberFormat="1" applyFont="1" applyFill="1" applyBorder="1" applyAlignment="1">
      <alignment horizontal="left" vertical="center" indent="1"/>
    </xf>
    <xf numFmtId="0" fontId="55" fillId="0" borderId="14" xfId="0" applyNumberFormat="1" applyFont="1" applyFill="1" applyBorder="1" applyAlignment="1">
      <alignment horizontal="left" vertical="center"/>
    </xf>
    <xf numFmtId="0" fontId="55" fillId="0" borderId="14" xfId="0" applyNumberFormat="1" applyFont="1" applyFill="1" applyBorder="1" applyAlignment="1">
      <alignment horizontal="left" vertical="center" indent="2"/>
    </xf>
    <xf numFmtId="0" fontId="55" fillId="0" borderId="14" xfId="0" applyNumberFormat="1" applyFont="1" applyFill="1" applyBorder="1" applyAlignment="1">
      <alignment horizontal="left" vertical="center" indent="3"/>
    </xf>
    <xf numFmtId="181" fontId="55" fillId="0" borderId="14" xfId="131" applyNumberFormat="1" applyFont="1" applyFill="1" applyBorder="1" applyAlignment="1">
      <alignment horizontal="right" vertical="center"/>
      <protection/>
    </xf>
    <xf numFmtId="0" fontId="55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131" applyFont="1" applyFill="1">
      <alignment/>
      <protection/>
    </xf>
    <xf numFmtId="176" fontId="21" fillId="18" borderId="0" xfId="131" applyNumberFormat="1" applyFont="1" applyFill="1" applyAlignment="1">
      <alignment horizontal="right"/>
      <protection/>
    </xf>
    <xf numFmtId="0" fontId="0" fillId="0" borderId="0" xfId="0" applyFill="1" applyAlignment="1">
      <alignment/>
    </xf>
    <xf numFmtId="0" fontId="22" fillId="0" borderId="17" xfId="0" applyNumberFormat="1" applyFont="1" applyFill="1" applyBorder="1" applyAlignment="1" applyProtection="1">
      <alignment vertical="center"/>
      <protection/>
    </xf>
    <xf numFmtId="0" fontId="22" fillId="0" borderId="17" xfId="0" applyNumberFormat="1" applyFont="1" applyFill="1" applyBorder="1" applyAlignment="1" applyProtection="1">
      <alignment horizontal="right" vertical="center"/>
      <protection/>
    </xf>
    <xf numFmtId="177" fontId="22" fillId="0" borderId="14" xfId="253" applyNumberFormat="1" applyFont="1" applyFill="1" applyBorder="1" applyAlignment="1" applyProtection="1">
      <alignment horizontal="center" vertical="center"/>
      <protection locked="0"/>
    </xf>
    <xf numFmtId="0" fontId="7" fillId="0" borderId="14" xfId="131" applyFont="1" applyFill="1" applyBorder="1" applyAlignment="1">
      <alignment horizontal="center" vertical="center" wrapText="1"/>
      <protection/>
    </xf>
    <xf numFmtId="179" fontId="7" fillId="0" borderId="14" xfId="131" applyNumberFormat="1" applyFont="1" applyFill="1" applyBorder="1" applyAlignment="1">
      <alignment horizontal="center" vertical="center" wrapText="1"/>
      <protection/>
    </xf>
    <xf numFmtId="176" fontId="22" fillId="0" borderId="14" xfId="155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176" fontId="2" fillId="0" borderId="14" xfId="151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left" vertical="center" indent="2"/>
      <protection/>
    </xf>
    <xf numFmtId="3" fontId="2" fillId="0" borderId="14" xfId="0" applyNumberFormat="1" applyFont="1" applyFill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horizontal="left" vertical="center" indent="2"/>
      <protection/>
    </xf>
    <xf numFmtId="0" fontId="23" fillId="18" borderId="0" xfId="131" applyFont="1" applyFill="1" applyAlignment="1">
      <alignment vertical="center"/>
      <protection/>
    </xf>
    <xf numFmtId="181" fontId="0" fillId="18" borderId="0" xfId="131" applyNumberFormat="1" applyFont="1" applyFill="1" applyAlignment="1">
      <alignment horizontal="right"/>
      <protection/>
    </xf>
    <xf numFmtId="0" fontId="57" fillId="0" borderId="0" xfId="131" applyFont="1" applyFill="1" applyBorder="1" applyAlignment="1">
      <alignment horizontal="center" vertical="top"/>
      <protection/>
    </xf>
    <xf numFmtId="181" fontId="57" fillId="0" borderId="0" xfId="131" applyNumberFormat="1" applyFont="1" applyFill="1" applyBorder="1" applyAlignment="1">
      <alignment horizontal="right"/>
      <protection/>
    </xf>
    <xf numFmtId="0" fontId="58" fillId="0" borderId="0" xfId="131" applyFont="1" applyFill="1">
      <alignment/>
      <protection/>
    </xf>
    <xf numFmtId="0" fontId="54" fillId="0" borderId="0" xfId="131" applyFont="1" applyFill="1" applyAlignment="1">
      <alignment horizontal="right"/>
      <protection/>
    </xf>
    <xf numFmtId="179" fontId="54" fillId="0" borderId="17" xfId="131" applyNumberFormat="1" applyFont="1" applyFill="1" applyBorder="1" applyAlignment="1">
      <alignment horizontal="right"/>
      <protection/>
    </xf>
    <xf numFmtId="0" fontId="2" fillId="0" borderId="14" xfId="0" applyNumberFormat="1" applyFont="1" applyFill="1" applyBorder="1" applyAlignment="1">
      <alignment vertical="center"/>
    </xf>
    <xf numFmtId="176" fontId="9" fillId="0" borderId="18" xfId="131" applyNumberFormat="1" applyFont="1" applyFill="1" applyBorder="1" applyAlignment="1">
      <alignment horizontal="right" vertical="center"/>
      <protection/>
    </xf>
    <xf numFmtId="181" fontId="2" fillId="0" borderId="14" xfId="151" applyNumberFormat="1" applyFont="1" applyFill="1" applyBorder="1" applyAlignment="1" applyProtection="1">
      <alignment vertical="center"/>
      <protection/>
    </xf>
    <xf numFmtId="49" fontId="2" fillId="0" borderId="14" xfId="150" applyNumberFormat="1" applyFont="1" applyFill="1" applyBorder="1" applyAlignment="1" applyProtection="1">
      <alignment horizontal="left" vertical="center" indent="1"/>
      <protection locked="0"/>
    </xf>
    <xf numFmtId="176" fontId="2" fillId="0" borderId="14" xfId="131" applyNumberFormat="1" applyFont="1" applyFill="1" applyBorder="1" applyAlignment="1">
      <alignment horizontal="right" vertical="center"/>
      <protection/>
    </xf>
    <xf numFmtId="176" fontId="2" fillId="0" borderId="18" xfId="131" applyNumberFormat="1" applyFont="1" applyFill="1" applyBorder="1" applyAlignment="1">
      <alignment horizontal="right" vertical="center"/>
      <protection/>
    </xf>
    <xf numFmtId="49" fontId="2" fillId="0" borderId="19" xfId="150" applyNumberFormat="1" applyFont="1" applyFill="1" applyBorder="1" applyAlignment="1" applyProtection="1">
      <alignment horizontal="left" vertical="center" indent="1"/>
      <protection locked="0"/>
    </xf>
    <xf numFmtId="181" fontId="2" fillId="0" borderId="19" xfId="151" applyNumberFormat="1" applyFont="1" applyFill="1" applyBorder="1" applyAlignment="1" applyProtection="1">
      <alignment vertical="center"/>
      <protection/>
    </xf>
    <xf numFmtId="176" fontId="2" fillId="0" borderId="20" xfId="131" applyNumberFormat="1" applyFont="1" applyFill="1" applyBorder="1" applyAlignment="1">
      <alignment horizontal="right" vertical="center"/>
      <protection/>
    </xf>
    <xf numFmtId="49" fontId="2" fillId="0" borderId="14" xfId="150" applyNumberFormat="1" applyFont="1" applyFill="1" applyBorder="1" applyAlignment="1" applyProtection="1">
      <alignment horizontal="left" vertical="center" indent="1"/>
      <protection/>
    </xf>
    <xf numFmtId="176" fontId="2" fillId="0" borderId="14" xfId="131" applyNumberFormat="1" applyFont="1" applyFill="1" applyBorder="1" applyAlignment="1">
      <alignment horizontal="right"/>
      <protection/>
    </xf>
    <xf numFmtId="0" fontId="19" fillId="0" borderId="0" xfId="154" applyFont="1">
      <alignment/>
      <protection/>
    </xf>
    <xf numFmtId="0" fontId="19" fillId="0" borderId="0" xfId="154" applyFont="1" applyAlignment="1">
      <alignment vertical="center"/>
      <protection/>
    </xf>
    <xf numFmtId="0" fontId="4" fillId="0" borderId="0" xfId="154" applyFont="1" applyAlignment="1">
      <alignment vertical="center"/>
      <protection/>
    </xf>
    <xf numFmtId="0" fontId="0" fillId="0" borderId="0" xfId="154">
      <alignment/>
      <protection/>
    </xf>
    <xf numFmtId="0" fontId="3" fillId="0" borderId="0" xfId="154" applyFont="1">
      <alignment/>
      <protection/>
    </xf>
    <xf numFmtId="0" fontId="3" fillId="0" borderId="0" xfId="154" applyFont="1" applyAlignment="1">
      <alignment horizontal="right"/>
      <protection/>
    </xf>
    <xf numFmtId="0" fontId="2" fillId="0" borderId="14" xfId="154" applyFont="1" applyBorder="1" applyAlignment="1">
      <alignment horizontal="left" vertical="center"/>
      <protection/>
    </xf>
    <xf numFmtId="176" fontId="2" fillId="0" borderId="14" xfId="154" applyNumberFormat="1" applyFont="1" applyBorder="1" applyAlignment="1">
      <alignment vertical="center"/>
      <protection/>
    </xf>
    <xf numFmtId="181" fontId="2" fillId="0" borderId="14" xfId="154" applyNumberFormat="1" applyFont="1" applyBorder="1" applyAlignment="1">
      <alignment vertical="center"/>
      <protection/>
    </xf>
    <xf numFmtId="0" fontId="2" fillId="0" borderId="14" xfId="154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0" xfId="154" applyFont="1" applyAlignment="1">
      <alignment horizontal="center" vertical="center"/>
      <protection/>
    </xf>
    <xf numFmtId="0" fontId="3" fillId="0" borderId="14" xfId="131" applyFont="1" applyFill="1" applyBorder="1" applyAlignment="1">
      <alignment horizontal="center" vertical="center" wrapText="1"/>
      <protection/>
    </xf>
    <xf numFmtId="0" fontId="3" fillId="0" borderId="14" xfId="154" applyFont="1" applyFill="1" applyBorder="1" applyAlignment="1">
      <alignment horizontal="center" vertical="center" wrapText="1"/>
      <protection/>
    </xf>
    <xf numFmtId="181" fontId="3" fillId="0" borderId="14" xfId="131" applyNumberFormat="1" applyFont="1" applyFill="1" applyBorder="1" applyAlignment="1">
      <alignment horizontal="center" vertical="center" wrapText="1"/>
      <protection/>
    </xf>
    <xf numFmtId="0" fontId="14" fillId="0" borderId="0" xfId="131" applyFont="1" applyFill="1" applyBorder="1" applyAlignment="1">
      <alignment horizontal="center" vertical="center"/>
      <protection/>
    </xf>
    <xf numFmtId="0" fontId="57" fillId="0" borderId="21" xfId="131" applyFont="1" applyFill="1" applyBorder="1" applyAlignment="1">
      <alignment horizontal="center" vertical="center" shrinkToFit="1"/>
      <protection/>
    </xf>
    <xf numFmtId="0" fontId="57" fillId="0" borderId="22" xfId="131" applyFont="1" applyFill="1" applyBorder="1" applyAlignment="1">
      <alignment horizontal="center" vertical="center" shrinkToFit="1"/>
      <protection/>
    </xf>
    <xf numFmtId="0" fontId="57" fillId="0" borderId="19" xfId="131" applyFont="1" applyFill="1" applyBorder="1" applyAlignment="1">
      <alignment horizontal="center" vertical="center"/>
      <protection/>
    </xf>
    <xf numFmtId="0" fontId="57" fillId="0" borderId="18" xfId="131" applyFont="1" applyFill="1" applyBorder="1" applyAlignment="1">
      <alignment horizontal="center" vertical="center"/>
      <protection/>
    </xf>
    <xf numFmtId="181" fontId="57" fillId="0" borderId="14" xfId="131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177" fontId="22" fillId="0" borderId="14" xfId="253" applyNumberFormat="1" applyFont="1" applyFill="1" applyBorder="1" applyAlignment="1" applyProtection="1">
      <alignment horizontal="center" vertical="center"/>
      <protection locked="0"/>
    </xf>
    <xf numFmtId="0" fontId="14" fillId="0" borderId="0" xfId="131" applyFont="1" applyFill="1" applyBorder="1" applyAlignment="1">
      <alignment horizontal="right" vertical="center"/>
      <protection/>
    </xf>
    <xf numFmtId="176" fontId="14" fillId="0" borderId="0" xfId="131" applyNumberFormat="1" applyFont="1" applyFill="1" applyBorder="1" applyAlignment="1">
      <alignment horizontal="center" vertical="center"/>
      <protection/>
    </xf>
    <xf numFmtId="0" fontId="57" fillId="0" borderId="14" xfId="131" applyFont="1" applyFill="1" applyBorder="1" applyAlignment="1">
      <alignment horizontal="center" vertical="center" wrapText="1"/>
      <protection/>
    </xf>
    <xf numFmtId="0" fontId="57" fillId="0" borderId="14" xfId="131" applyFont="1" applyFill="1" applyBorder="1" applyAlignment="1">
      <alignment horizontal="center" vertical="center"/>
      <protection/>
    </xf>
    <xf numFmtId="176" fontId="57" fillId="0" borderId="14" xfId="131" applyNumberFormat="1" applyFont="1" applyFill="1" applyBorder="1" applyAlignment="1">
      <alignment horizontal="center" vertical="center" wrapText="1"/>
      <protection/>
    </xf>
    <xf numFmtId="0" fontId="14" fillId="0" borderId="0" xfId="152" applyNumberFormat="1" applyFont="1" applyFill="1" applyAlignment="1" applyProtection="1">
      <alignment horizontal="center" vertical="center" wrapText="1"/>
      <protection/>
    </xf>
    <xf numFmtId="0" fontId="18" fillId="0" borderId="0" xfId="152" applyNumberFormat="1" applyFont="1" applyFill="1" applyAlignment="1" applyProtection="1">
      <alignment horizontal="center" vertical="center" wrapText="1"/>
      <protection/>
    </xf>
    <xf numFmtId="0" fontId="3" fillId="0" borderId="21" xfId="152" applyNumberFormat="1" applyFont="1" applyFill="1" applyBorder="1" applyAlignment="1" applyProtection="1">
      <alignment horizontal="center" vertical="center"/>
      <protection/>
    </xf>
    <xf numFmtId="0" fontId="3" fillId="0" borderId="22" xfId="152" applyNumberFormat="1" applyFont="1" applyFill="1" applyBorder="1" applyAlignment="1" applyProtection="1">
      <alignment horizontal="center" vertical="center"/>
      <protection/>
    </xf>
    <xf numFmtId="0" fontId="3" fillId="0" borderId="14" xfId="153" applyNumberFormat="1" applyFont="1" applyFill="1" applyBorder="1" applyAlignment="1" applyProtection="1">
      <alignment horizontal="center" vertical="center"/>
      <protection/>
    </xf>
    <xf numFmtId="178" fontId="3" fillId="0" borderId="14" xfId="153" applyNumberFormat="1" applyFont="1" applyFill="1" applyBorder="1" applyAlignment="1">
      <alignment horizontal="center" vertical="center"/>
      <protection/>
    </xf>
    <xf numFmtId="0" fontId="3" fillId="0" borderId="19" xfId="153" applyNumberFormat="1" applyFont="1" applyFill="1" applyBorder="1" applyAlignment="1" applyProtection="1">
      <alignment horizontal="center" vertical="center"/>
      <protection/>
    </xf>
    <xf numFmtId="0" fontId="3" fillId="0" borderId="18" xfId="153" applyNumberFormat="1" applyFont="1" applyFill="1" applyBorder="1" applyAlignment="1" applyProtection="1">
      <alignment horizontal="center" vertical="center"/>
      <protection/>
    </xf>
    <xf numFmtId="0" fontId="3" fillId="0" borderId="19" xfId="153" applyFont="1" applyFill="1" applyBorder="1" applyAlignment="1">
      <alignment horizontal="center" vertical="center"/>
      <protection/>
    </xf>
    <xf numFmtId="0" fontId="3" fillId="0" borderId="18" xfId="153" applyFont="1" applyFill="1" applyBorder="1" applyAlignment="1">
      <alignment horizontal="center" vertical="center"/>
      <protection/>
    </xf>
    <xf numFmtId="0" fontId="14" fillId="0" borderId="0" xfId="149" applyFont="1" applyAlignment="1">
      <alignment horizontal="center" vertical="center" wrapText="1"/>
      <protection/>
    </xf>
    <xf numFmtId="176" fontId="14" fillId="0" borderId="0" xfId="149" applyNumberFormat="1" applyFont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</cellXfs>
  <cellStyles count="31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1 2 10" xfId="55"/>
    <cellStyle name="标题 1 2 11" xfId="56"/>
    <cellStyle name="标题 1 2 12" xfId="57"/>
    <cellStyle name="标题 1 2 2" xfId="58"/>
    <cellStyle name="标题 1 2 3" xfId="59"/>
    <cellStyle name="标题 1 2 4" xfId="60"/>
    <cellStyle name="标题 1 2 5" xfId="61"/>
    <cellStyle name="标题 1 2 6" xfId="62"/>
    <cellStyle name="标题 1 2 7" xfId="63"/>
    <cellStyle name="标题 1 2 8" xfId="64"/>
    <cellStyle name="标题 1 2 9" xfId="65"/>
    <cellStyle name="标题 2" xfId="66"/>
    <cellStyle name="标题 2 2" xfId="67"/>
    <cellStyle name="标题 2 2 10" xfId="68"/>
    <cellStyle name="标题 2 2 11" xfId="69"/>
    <cellStyle name="标题 2 2 12" xfId="70"/>
    <cellStyle name="标题 2 2 2" xfId="71"/>
    <cellStyle name="标题 2 2 3" xfId="72"/>
    <cellStyle name="标题 2 2 4" xfId="73"/>
    <cellStyle name="标题 2 2 5" xfId="74"/>
    <cellStyle name="标题 2 2 6" xfId="75"/>
    <cellStyle name="标题 2 2 7" xfId="76"/>
    <cellStyle name="标题 2 2 8" xfId="77"/>
    <cellStyle name="标题 2 2 9" xfId="78"/>
    <cellStyle name="标题 3" xfId="79"/>
    <cellStyle name="标题 3 2" xfId="80"/>
    <cellStyle name="标题 3 2 10" xfId="81"/>
    <cellStyle name="标题 3 2 11" xfId="82"/>
    <cellStyle name="标题 3 2 12" xfId="83"/>
    <cellStyle name="标题 3 2 2" xfId="84"/>
    <cellStyle name="标题 3 2 3" xfId="85"/>
    <cellStyle name="标题 3 2 4" xfId="86"/>
    <cellStyle name="标题 3 2 5" xfId="87"/>
    <cellStyle name="标题 3 2 6" xfId="88"/>
    <cellStyle name="标题 3 2 7" xfId="89"/>
    <cellStyle name="标题 3 2 8" xfId="90"/>
    <cellStyle name="标题 3 2 9" xfId="91"/>
    <cellStyle name="标题 4" xfId="92"/>
    <cellStyle name="标题 4 2" xfId="93"/>
    <cellStyle name="标题 4 2 10" xfId="94"/>
    <cellStyle name="标题 4 2 11" xfId="95"/>
    <cellStyle name="标题 4 2 12" xfId="96"/>
    <cellStyle name="标题 4 2 2" xfId="97"/>
    <cellStyle name="标题 4 2 3" xfId="98"/>
    <cellStyle name="标题 4 2 4" xfId="99"/>
    <cellStyle name="标题 4 2 5" xfId="100"/>
    <cellStyle name="标题 4 2 6" xfId="101"/>
    <cellStyle name="标题 4 2 7" xfId="102"/>
    <cellStyle name="标题 4 2 8" xfId="103"/>
    <cellStyle name="标题 4 2 9" xfId="104"/>
    <cellStyle name="标题 5" xfId="105"/>
    <cellStyle name="标题 5 10" xfId="106"/>
    <cellStyle name="标题 5 11" xfId="107"/>
    <cellStyle name="标题 5 12" xfId="108"/>
    <cellStyle name="标题 5 2" xfId="109"/>
    <cellStyle name="标题 5 3" xfId="110"/>
    <cellStyle name="标题 5 4" xfId="111"/>
    <cellStyle name="标题 5 5" xfId="112"/>
    <cellStyle name="标题 5 6" xfId="113"/>
    <cellStyle name="标题 5 7" xfId="114"/>
    <cellStyle name="标题 5 8" xfId="115"/>
    <cellStyle name="标题 5 9" xfId="116"/>
    <cellStyle name="差" xfId="117"/>
    <cellStyle name="差 2" xfId="118"/>
    <cellStyle name="差 2 10" xfId="119"/>
    <cellStyle name="差 2 11" xfId="120"/>
    <cellStyle name="差 2 12" xfId="121"/>
    <cellStyle name="差 2 2" xfId="122"/>
    <cellStyle name="差 2 3" xfId="123"/>
    <cellStyle name="差 2 4" xfId="124"/>
    <cellStyle name="差 2 5" xfId="125"/>
    <cellStyle name="差 2 6" xfId="126"/>
    <cellStyle name="差 2 7" xfId="127"/>
    <cellStyle name="差 2 8" xfId="128"/>
    <cellStyle name="差 2 9" xfId="129"/>
    <cellStyle name="差 3" xfId="130"/>
    <cellStyle name="常规 2" xfId="131"/>
    <cellStyle name="常规 2 2" xfId="132"/>
    <cellStyle name="常规 2 3" xfId="133"/>
    <cellStyle name="常规 2 4" xfId="134"/>
    <cellStyle name="常规 3" xfId="135"/>
    <cellStyle name="常规 3 10" xfId="136"/>
    <cellStyle name="常规 3 11" xfId="137"/>
    <cellStyle name="常规 3 2" xfId="138"/>
    <cellStyle name="常规 3 2 2" xfId="139"/>
    <cellStyle name="常规 3 3" xfId="140"/>
    <cellStyle name="常规 3 4" xfId="141"/>
    <cellStyle name="常规 3 5" xfId="142"/>
    <cellStyle name="常规 3 6" xfId="143"/>
    <cellStyle name="常规 3 7" xfId="144"/>
    <cellStyle name="常规 3 8" xfId="145"/>
    <cellStyle name="常规 3 9" xfId="146"/>
    <cellStyle name="常规 3_2017年预算 - 县区12-19" xfId="147"/>
    <cellStyle name="常规 4" xfId="148"/>
    <cellStyle name="常规 5" xfId="149"/>
    <cellStyle name="常规_2007年市本级支出预算总表（报出表）" xfId="150"/>
    <cellStyle name="常规_2008年支出预算" xfId="151"/>
    <cellStyle name="常规_20150306181035" xfId="152"/>
    <cellStyle name="常规_2016年预算(含省提前告知）新" xfId="153"/>
    <cellStyle name="常规_全" xfId="154"/>
    <cellStyle name="常规_省本级2004年快报及2005年预算（平衡部分）" xfId="155"/>
    <cellStyle name="Hyperlink" xfId="156"/>
    <cellStyle name="好" xfId="157"/>
    <cellStyle name="好 2" xfId="158"/>
    <cellStyle name="好 2 10" xfId="159"/>
    <cellStyle name="好 2 11" xfId="160"/>
    <cellStyle name="好 2 12" xfId="161"/>
    <cellStyle name="好 2 2" xfId="162"/>
    <cellStyle name="好 2 3" xfId="163"/>
    <cellStyle name="好 2 4" xfId="164"/>
    <cellStyle name="好 2 5" xfId="165"/>
    <cellStyle name="好 2 6" xfId="166"/>
    <cellStyle name="好 2 7" xfId="167"/>
    <cellStyle name="好 2 8" xfId="168"/>
    <cellStyle name="好 2 9" xfId="169"/>
    <cellStyle name="好 3" xfId="170"/>
    <cellStyle name="汇总" xfId="171"/>
    <cellStyle name="汇总 2" xfId="172"/>
    <cellStyle name="汇总 2 10" xfId="173"/>
    <cellStyle name="汇总 2 11" xfId="174"/>
    <cellStyle name="汇总 2 12" xfId="175"/>
    <cellStyle name="汇总 2 2" xfId="176"/>
    <cellStyle name="汇总 2 3" xfId="177"/>
    <cellStyle name="汇总 2 4" xfId="178"/>
    <cellStyle name="汇总 2 5" xfId="179"/>
    <cellStyle name="汇总 2 6" xfId="180"/>
    <cellStyle name="汇总 2 7" xfId="181"/>
    <cellStyle name="汇总 2 8" xfId="182"/>
    <cellStyle name="汇总 2 9" xfId="183"/>
    <cellStyle name="Currency" xfId="184"/>
    <cellStyle name="Currency [0]" xfId="185"/>
    <cellStyle name="计算" xfId="186"/>
    <cellStyle name="计算 2" xfId="187"/>
    <cellStyle name="计算 2 10" xfId="188"/>
    <cellStyle name="计算 2 11" xfId="189"/>
    <cellStyle name="计算 2 12" xfId="190"/>
    <cellStyle name="计算 2 2" xfId="191"/>
    <cellStyle name="计算 2 3" xfId="192"/>
    <cellStyle name="计算 2 4" xfId="193"/>
    <cellStyle name="计算 2 5" xfId="194"/>
    <cellStyle name="计算 2 6" xfId="195"/>
    <cellStyle name="计算 2 7" xfId="196"/>
    <cellStyle name="计算 2 8" xfId="197"/>
    <cellStyle name="计算 2 9" xfId="198"/>
    <cellStyle name="计算 3" xfId="199"/>
    <cellStyle name="检查单元格" xfId="200"/>
    <cellStyle name="检查单元格 2" xfId="201"/>
    <cellStyle name="检查单元格 2 10" xfId="202"/>
    <cellStyle name="检查单元格 2 11" xfId="203"/>
    <cellStyle name="检查单元格 2 12" xfId="204"/>
    <cellStyle name="检查单元格 2 2" xfId="205"/>
    <cellStyle name="检查单元格 2 3" xfId="206"/>
    <cellStyle name="检查单元格 2 4" xfId="207"/>
    <cellStyle name="检查单元格 2 5" xfId="208"/>
    <cellStyle name="检查单元格 2 6" xfId="209"/>
    <cellStyle name="检查单元格 2 7" xfId="210"/>
    <cellStyle name="检查单元格 2 8" xfId="211"/>
    <cellStyle name="检查单元格 2 9" xfId="212"/>
    <cellStyle name="检查单元格 3" xfId="213"/>
    <cellStyle name="解释性文本" xfId="214"/>
    <cellStyle name="解释性文本 2" xfId="215"/>
    <cellStyle name="解释性文本 2 10" xfId="216"/>
    <cellStyle name="解释性文本 2 11" xfId="217"/>
    <cellStyle name="解释性文本 2 12" xfId="218"/>
    <cellStyle name="解释性文本 2 2" xfId="219"/>
    <cellStyle name="解释性文本 2 3" xfId="220"/>
    <cellStyle name="解释性文本 2 4" xfId="221"/>
    <cellStyle name="解释性文本 2 5" xfId="222"/>
    <cellStyle name="解释性文本 2 6" xfId="223"/>
    <cellStyle name="解释性文本 2 7" xfId="224"/>
    <cellStyle name="解释性文本 2 8" xfId="225"/>
    <cellStyle name="解释性文本 2 9" xfId="226"/>
    <cellStyle name="警告文本" xfId="227"/>
    <cellStyle name="警告文本 2" xfId="228"/>
    <cellStyle name="警告文本 2 10" xfId="229"/>
    <cellStyle name="警告文本 2 11" xfId="230"/>
    <cellStyle name="警告文本 2 12" xfId="231"/>
    <cellStyle name="警告文本 2 2" xfId="232"/>
    <cellStyle name="警告文本 2 3" xfId="233"/>
    <cellStyle name="警告文本 2 4" xfId="234"/>
    <cellStyle name="警告文本 2 5" xfId="235"/>
    <cellStyle name="警告文本 2 6" xfId="236"/>
    <cellStyle name="警告文本 2 7" xfId="237"/>
    <cellStyle name="警告文本 2 8" xfId="238"/>
    <cellStyle name="警告文本 2 9" xfId="239"/>
    <cellStyle name="链接单元格" xfId="240"/>
    <cellStyle name="链接单元格 2" xfId="241"/>
    <cellStyle name="链接单元格 2 10" xfId="242"/>
    <cellStyle name="链接单元格 2 11" xfId="243"/>
    <cellStyle name="链接单元格 2 12" xfId="244"/>
    <cellStyle name="链接单元格 2 2" xfId="245"/>
    <cellStyle name="链接单元格 2 3" xfId="246"/>
    <cellStyle name="链接单元格 2 4" xfId="247"/>
    <cellStyle name="链接单元格 2 5" xfId="248"/>
    <cellStyle name="链接单元格 2 6" xfId="249"/>
    <cellStyle name="链接单元格 2 7" xfId="250"/>
    <cellStyle name="链接单元格 2 8" xfId="251"/>
    <cellStyle name="链接单元格 2 9" xfId="252"/>
    <cellStyle name="Comma" xfId="253"/>
    <cellStyle name="千位分隔 2" xfId="254"/>
    <cellStyle name="千位分隔 2 2" xfId="255"/>
    <cellStyle name="千位分隔 2 3" xfId="256"/>
    <cellStyle name="千位分隔 2 4" xfId="257"/>
    <cellStyle name="Comma [0]" xfId="258"/>
    <cellStyle name="强调文字颜色 1" xfId="259"/>
    <cellStyle name="强调文字颜色 1 2" xfId="260"/>
    <cellStyle name="强调文字颜色 2" xfId="261"/>
    <cellStyle name="强调文字颜色 2 2" xfId="262"/>
    <cellStyle name="强调文字颜色 3" xfId="263"/>
    <cellStyle name="强调文字颜色 3 2" xfId="264"/>
    <cellStyle name="强调文字颜色 4" xfId="265"/>
    <cellStyle name="强调文字颜色 4 2" xfId="266"/>
    <cellStyle name="强调文字颜色 5" xfId="267"/>
    <cellStyle name="强调文字颜色 5 2" xfId="268"/>
    <cellStyle name="强调文字颜色 6" xfId="269"/>
    <cellStyle name="强调文字颜色 6 2" xfId="270"/>
    <cellStyle name="适中" xfId="271"/>
    <cellStyle name="适中 2" xfId="272"/>
    <cellStyle name="适中 2 10" xfId="273"/>
    <cellStyle name="适中 2 11" xfId="274"/>
    <cellStyle name="适中 2 12" xfId="275"/>
    <cellStyle name="适中 2 2" xfId="276"/>
    <cellStyle name="适中 2 3" xfId="277"/>
    <cellStyle name="适中 2 4" xfId="278"/>
    <cellStyle name="适中 2 5" xfId="279"/>
    <cellStyle name="适中 2 6" xfId="280"/>
    <cellStyle name="适中 2 7" xfId="281"/>
    <cellStyle name="适中 2 8" xfId="282"/>
    <cellStyle name="适中 2 9" xfId="283"/>
    <cellStyle name="适中 3" xfId="284"/>
    <cellStyle name="输出" xfId="285"/>
    <cellStyle name="输出 2" xfId="286"/>
    <cellStyle name="输出 2 10" xfId="287"/>
    <cellStyle name="输出 2 11" xfId="288"/>
    <cellStyle name="输出 2 12" xfId="289"/>
    <cellStyle name="输出 2 2" xfId="290"/>
    <cellStyle name="输出 2 3" xfId="291"/>
    <cellStyle name="输出 2 4" xfId="292"/>
    <cellStyle name="输出 2 5" xfId="293"/>
    <cellStyle name="输出 2 6" xfId="294"/>
    <cellStyle name="输出 2 7" xfId="295"/>
    <cellStyle name="输出 2 8" xfId="296"/>
    <cellStyle name="输出 2 9" xfId="297"/>
    <cellStyle name="输出 3" xfId="298"/>
    <cellStyle name="输入" xfId="299"/>
    <cellStyle name="输入 2" xfId="300"/>
    <cellStyle name="输入 2 10" xfId="301"/>
    <cellStyle name="输入 2 11" xfId="302"/>
    <cellStyle name="输入 2 12" xfId="303"/>
    <cellStyle name="输入 2 2" xfId="304"/>
    <cellStyle name="输入 2 3" xfId="305"/>
    <cellStyle name="输入 2 4" xfId="306"/>
    <cellStyle name="输入 2 5" xfId="307"/>
    <cellStyle name="输入 2 6" xfId="308"/>
    <cellStyle name="输入 2 7" xfId="309"/>
    <cellStyle name="输入 2 8" xfId="310"/>
    <cellStyle name="输入 2 9" xfId="311"/>
    <cellStyle name="输入 3" xfId="312"/>
    <cellStyle name="样式 1" xfId="313"/>
    <cellStyle name="Followed Hyperlink" xfId="314"/>
    <cellStyle name="注释" xfId="315"/>
    <cellStyle name="注释 2" xfId="316"/>
    <cellStyle name="注释 2 10" xfId="317"/>
    <cellStyle name="注释 2 11" xfId="318"/>
    <cellStyle name="注释 2 12" xfId="319"/>
    <cellStyle name="注释 2 2" xfId="320"/>
    <cellStyle name="注释 2 3" xfId="321"/>
    <cellStyle name="注释 2 4" xfId="322"/>
    <cellStyle name="注释 2 5" xfId="323"/>
    <cellStyle name="注释 2 6" xfId="324"/>
    <cellStyle name="注释 2 7" xfId="325"/>
    <cellStyle name="注释 2 8" xfId="326"/>
    <cellStyle name="注释 2 9" xfId="327"/>
    <cellStyle name="注释 3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19968;&#33324;&#25903;&#20986;&#21450;&#22522;&#37329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104.875" style="0" customWidth="1"/>
  </cols>
  <sheetData>
    <row r="1" ht="24.75" customHeight="1"/>
    <row r="2" s="164" customFormat="1" ht="40.5" customHeight="1">
      <c r="A2" s="165" t="s">
        <v>0</v>
      </c>
    </row>
    <row r="3" ht="15" customHeight="1"/>
    <row r="4" s="4" customFormat="1" ht="33" customHeight="1">
      <c r="A4" s="4" t="s">
        <v>1</v>
      </c>
    </row>
    <row r="5" s="4" customFormat="1" ht="33" customHeight="1">
      <c r="A5" s="4" t="s">
        <v>2</v>
      </c>
    </row>
    <row r="6" s="3" customFormat="1" ht="33" customHeight="1">
      <c r="A6" s="3" t="s">
        <v>3</v>
      </c>
    </row>
    <row r="7" s="4" customFormat="1" ht="33" customHeight="1">
      <c r="A7" s="4" t="s">
        <v>4</v>
      </c>
    </row>
    <row r="8" s="4" customFormat="1" ht="33" customHeight="1">
      <c r="A8" s="4" t="s">
        <v>5</v>
      </c>
    </row>
    <row r="9" s="4" customFormat="1" ht="33" customHeight="1">
      <c r="A9" s="4" t="s">
        <v>6</v>
      </c>
    </row>
    <row r="10" s="4" customFormat="1" ht="33" customHeight="1">
      <c r="A10" s="4" t="s">
        <v>7</v>
      </c>
    </row>
    <row r="11" s="4" customFormat="1" ht="33" customHeight="1">
      <c r="A11" s="4" t="s">
        <v>8</v>
      </c>
    </row>
    <row r="12" s="4" customFormat="1" ht="33" customHeight="1">
      <c r="A12" s="166" t="s">
        <v>9</v>
      </c>
    </row>
    <row r="13" s="4" customFormat="1" ht="39.75" customHeight="1">
      <c r="A13" s="166"/>
    </row>
    <row r="14" ht="30" customHeight="1"/>
    <row r="15" ht="30" customHeight="1"/>
    <row r="16" ht="30" customHeight="1"/>
    <row r="17" ht="30" customHeight="1"/>
    <row r="18" ht="30" customHeight="1"/>
  </sheetData>
  <sheetProtection password="EEAD" sheet="1" objects="1"/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showZeros="0" zoomScalePageLayoutView="0" workbookViewId="0" topLeftCell="A28">
      <selection activeCell="F3" sqref="F3"/>
    </sheetView>
  </sheetViews>
  <sheetFormatPr defaultColWidth="9.00390625" defaultRowHeight="14.25"/>
  <cols>
    <col min="1" max="1" width="37.50390625" style="157" customWidth="1"/>
    <col min="2" max="4" width="16.75390625" style="157" customWidth="1"/>
    <col min="5" max="5" width="18.625" style="157" customWidth="1"/>
    <col min="6" max="253" width="9.00390625" style="157" customWidth="1"/>
  </cols>
  <sheetData>
    <row r="1" spans="1:5" ht="26.25" customHeight="1">
      <c r="A1" s="167" t="s">
        <v>10</v>
      </c>
      <c r="B1" s="167"/>
      <c r="C1" s="167"/>
      <c r="D1" s="167"/>
      <c r="E1" s="167"/>
    </row>
    <row r="2" spans="1:5" s="154" customFormat="1" ht="19.5" customHeight="1">
      <c r="A2" s="158"/>
      <c r="B2" s="158"/>
      <c r="C2" s="158"/>
      <c r="D2" s="158"/>
      <c r="E2" s="159" t="s">
        <v>11</v>
      </c>
    </row>
    <row r="3" spans="1:5" s="155" customFormat="1" ht="19.5" customHeight="1">
      <c r="A3" s="169" t="s">
        <v>12</v>
      </c>
      <c r="B3" s="170" t="s">
        <v>13</v>
      </c>
      <c r="C3" s="170" t="s">
        <v>14</v>
      </c>
      <c r="D3" s="168" t="s">
        <v>15</v>
      </c>
      <c r="E3" s="168"/>
    </row>
    <row r="4" spans="1:5" s="155" customFormat="1" ht="19.5" customHeight="1">
      <c r="A4" s="169"/>
      <c r="B4" s="170"/>
      <c r="C4" s="170"/>
      <c r="D4" s="126" t="s">
        <v>16</v>
      </c>
      <c r="E4" s="127" t="s">
        <v>17</v>
      </c>
    </row>
    <row r="5" spans="1:5" s="155" customFormat="1" ht="19.5" customHeight="1">
      <c r="A5" s="160" t="s">
        <v>18</v>
      </c>
      <c r="B5" s="161">
        <f>SUM(B6,B27)</f>
        <v>109027</v>
      </c>
      <c r="C5" s="161">
        <f>SUM(C6,C27)</f>
        <v>84098</v>
      </c>
      <c r="D5" s="161">
        <f>B5-C5</f>
        <v>24929</v>
      </c>
      <c r="E5" s="162">
        <f>ROUND(D5/C5*100,1)</f>
        <v>29.6</v>
      </c>
    </row>
    <row r="6" spans="1:5" s="156" customFormat="1" ht="19.5" customHeight="1">
      <c r="A6" s="163" t="s">
        <v>19</v>
      </c>
      <c r="B6" s="161"/>
      <c r="C6" s="161"/>
      <c r="D6" s="161"/>
      <c r="E6" s="162"/>
    </row>
    <row r="7" spans="1:5" s="156" customFormat="1" ht="19.5" customHeight="1">
      <c r="A7" s="163" t="s">
        <v>20</v>
      </c>
      <c r="B7" s="161"/>
      <c r="C7" s="161"/>
      <c r="D7" s="161"/>
      <c r="E7" s="162"/>
    </row>
    <row r="8" spans="1:5" s="156" customFormat="1" ht="19.5" customHeight="1">
      <c r="A8" s="163" t="s">
        <v>21</v>
      </c>
      <c r="B8" s="161"/>
      <c r="C8" s="161"/>
      <c r="D8" s="161"/>
      <c r="E8" s="162"/>
    </row>
    <row r="9" spans="1:5" s="156" customFormat="1" ht="19.5" customHeight="1">
      <c r="A9" s="163" t="s">
        <v>22</v>
      </c>
      <c r="B9" s="161"/>
      <c r="C9" s="161"/>
      <c r="D9" s="161"/>
      <c r="E9" s="162"/>
    </row>
    <row r="10" spans="1:5" s="156" customFormat="1" ht="19.5" customHeight="1">
      <c r="A10" s="163" t="s">
        <v>23</v>
      </c>
      <c r="B10" s="161"/>
      <c r="C10" s="161"/>
      <c r="D10" s="161"/>
      <c r="E10" s="162"/>
    </row>
    <row r="11" spans="1:5" s="156" customFormat="1" ht="19.5" customHeight="1">
      <c r="A11" s="163" t="s">
        <v>24</v>
      </c>
      <c r="B11" s="161"/>
      <c r="C11" s="161"/>
      <c r="D11" s="161"/>
      <c r="E11" s="162"/>
    </row>
    <row r="12" spans="1:5" s="156" customFormat="1" ht="19.5" customHeight="1">
      <c r="A12" s="163" t="s">
        <v>25</v>
      </c>
      <c r="B12" s="161"/>
      <c r="C12" s="161"/>
      <c r="D12" s="161"/>
      <c r="E12" s="162"/>
    </row>
    <row r="13" spans="1:5" s="156" customFormat="1" ht="19.5" customHeight="1">
      <c r="A13" s="163" t="s">
        <v>26</v>
      </c>
      <c r="B13" s="161"/>
      <c r="C13" s="161"/>
      <c r="D13" s="161"/>
      <c r="E13" s="162"/>
    </row>
    <row r="14" spans="1:5" s="156" customFormat="1" ht="19.5" customHeight="1">
      <c r="A14" s="163" t="s">
        <v>24</v>
      </c>
      <c r="B14" s="161"/>
      <c r="C14" s="161"/>
      <c r="D14" s="161"/>
      <c r="E14" s="162"/>
    </row>
    <row r="15" spans="1:5" s="156" customFormat="1" ht="19.5" customHeight="1">
      <c r="A15" s="163" t="s">
        <v>25</v>
      </c>
      <c r="B15" s="161"/>
      <c r="C15" s="161"/>
      <c r="D15" s="161"/>
      <c r="E15" s="162"/>
    </row>
    <row r="16" spans="1:5" s="156" customFormat="1" ht="19.5" customHeight="1">
      <c r="A16" s="163" t="s">
        <v>27</v>
      </c>
      <c r="B16" s="161"/>
      <c r="C16" s="161"/>
      <c r="D16" s="161"/>
      <c r="E16" s="162"/>
    </row>
    <row r="17" spans="1:5" s="156" customFormat="1" ht="19.5" customHeight="1">
      <c r="A17" s="163" t="s">
        <v>28</v>
      </c>
      <c r="B17" s="161"/>
      <c r="C17" s="161"/>
      <c r="D17" s="161"/>
      <c r="E17" s="162"/>
    </row>
    <row r="18" spans="1:5" s="156" customFormat="1" ht="19.5" customHeight="1">
      <c r="A18" s="163" t="s">
        <v>29</v>
      </c>
      <c r="B18" s="161"/>
      <c r="C18" s="161"/>
      <c r="D18" s="161"/>
      <c r="E18" s="162"/>
    </row>
    <row r="19" spans="1:5" s="156" customFormat="1" ht="19.5" customHeight="1">
      <c r="A19" s="163" t="s">
        <v>30</v>
      </c>
      <c r="B19" s="161"/>
      <c r="C19" s="161"/>
      <c r="D19" s="161"/>
      <c r="E19" s="162"/>
    </row>
    <row r="20" spans="1:5" s="156" customFormat="1" ht="19.5" customHeight="1">
      <c r="A20" s="163" t="s">
        <v>31</v>
      </c>
      <c r="B20" s="161"/>
      <c r="C20" s="161"/>
      <c r="D20" s="161"/>
      <c r="E20" s="162"/>
    </row>
    <row r="21" spans="1:5" s="156" customFormat="1" ht="19.5" customHeight="1">
      <c r="A21" s="163" t="s">
        <v>32</v>
      </c>
      <c r="B21" s="161"/>
      <c r="C21" s="161"/>
      <c r="D21" s="161"/>
      <c r="E21" s="162"/>
    </row>
    <row r="22" spans="1:5" s="156" customFormat="1" ht="19.5" customHeight="1">
      <c r="A22" s="163" t="s">
        <v>33</v>
      </c>
      <c r="B22" s="161"/>
      <c r="C22" s="161"/>
      <c r="D22" s="161"/>
      <c r="E22" s="162"/>
    </row>
    <row r="23" spans="1:5" s="156" customFormat="1" ht="19.5" customHeight="1">
      <c r="A23" s="163" t="s">
        <v>34</v>
      </c>
      <c r="B23" s="161"/>
      <c r="C23" s="161"/>
      <c r="D23" s="161"/>
      <c r="E23" s="162"/>
    </row>
    <row r="24" spans="1:5" s="156" customFormat="1" ht="19.5" customHeight="1">
      <c r="A24" s="163" t="s">
        <v>35</v>
      </c>
      <c r="B24" s="161"/>
      <c r="C24" s="161"/>
      <c r="D24" s="161"/>
      <c r="E24" s="162"/>
    </row>
    <row r="25" spans="1:5" s="156" customFormat="1" ht="19.5" customHeight="1">
      <c r="A25" s="163" t="s">
        <v>36</v>
      </c>
      <c r="B25" s="161"/>
      <c r="C25" s="161"/>
      <c r="D25" s="161"/>
      <c r="E25" s="162"/>
    </row>
    <row r="26" spans="1:5" s="156" customFormat="1" ht="19.5" customHeight="1">
      <c r="A26" s="163" t="s">
        <v>37</v>
      </c>
      <c r="B26" s="161"/>
      <c r="C26" s="161"/>
      <c r="D26" s="161"/>
      <c r="E26" s="162"/>
    </row>
    <row r="27" spans="1:5" s="156" customFormat="1" ht="19.5" customHeight="1">
      <c r="A27" s="163" t="s">
        <v>38</v>
      </c>
      <c r="B27" s="161">
        <f>SUM(B28,B31:B37)</f>
        <v>109027</v>
      </c>
      <c r="C27" s="161">
        <f>SUM(C28,C31:C37)</f>
        <v>84098</v>
      </c>
      <c r="D27" s="161">
        <f aca="true" t="shared" si="0" ref="D27:D37">B27-C27</f>
        <v>24929</v>
      </c>
      <c r="E27" s="162">
        <f aca="true" t="shared" si="1" ref="E27:E37">D27/C27*100</f>
        <v>29.642797688411136</v>
      </c>
    </row>
    <row r="28" spans="1:5" s="156" customFormat="1" ht="19.5" customHeight="1">
      <c r="A28" s="163" t="s">
        <v>39</v>
      </c>
      <c r="B28" s="161">
        <v>12865</v>
      </c>
      <c r="C28" s="161">
        <v>4669</v>
      </c>
      <c r="D28" s="161">
        <f t="shared" si="0"/>
        <v>8196</v>
      </c>
      <c r="E28" s="162">
        <f t="shared" si="1"/>
        <v>175.54080102805742</v>
      </c>
    </row>
    <row r="29" spans="1:5" s="156" customFormat="1" ht="19.5" customHeight="1">
      <c r="A29" s="163" t="s">
        <v>40</v>
      </c>
      <c r="B29" s="161"/>
      <c r="C29" s="161"/>
      <c r="D29" s="161">
        <f t="shared" si="0"/>
        <v>0</v>
      </c>
      <c r="E29" s="162"/>
    </row>
    <row r="30" spans="1:5" s="156" customFormat="1" ht="19.5" customHeight="1">
      <c r="A30" s="163" t="s">
        <v>41</v>
      </c>
      <c r="B30" s="161"/>
      <c r="C30" s="161"/>
      <c r="D30" s="161">
        <f t="shared" si="0"/>
        <v>0</v>
      </c>
      <c r="E30" s="162"/>
    </row>
    <row r="31" spans="1:5" s="156" customFormat="1" ht="19.5" customHeight="1">
      <c r="A31" s="163" t="s">
        <v>42</v>
      </c>
      <c r="B31" s="161">
        <v>30454</v>
      </c>
      <c r="C31" s="161">
        <v>26847</v>
      </c>
      <c r="D31" s="161">
        <f t="shared" si="0"/>
        <v>3607</v>
      </c>
      <c r="E31" s="162">
        <f t="shared" si="1"/>
        <v>13.435393153797445</v>
      </c>
    </row>
    <row r="32" spans="1:5" s="156" customFormat="1" ht="19.5" customHeight="1">
      <c r="A32" s="163" t="s">
        <v>43</v>
      </c>
      <c r="B32" s="161">
        <v>14631</v>
      </c>
      <c r="C32" s="161">
        <v>20698</v>
      </c>
      <c r="D32" s="161">
        <f t="shared" si="0"/>
        <v>-6067</v>
      </c>
      <c r="E32" s="162">
        <f t="shared" si="1"/>
        <v>-29.31201082230167</v>
      </c>
    </row>
    <row r="33" spans="1:5" s="156" customFormat="1" ht="19.5" customHeight="1">
      <c r="A33" s="163" t="s">
        <v>44</v>
      </c>
      <c r="B33" s="161">
        <v>408</v>
      </c>
      <c r="C33" s="161">
        <v>271</v>
      </c>
      <c r="D33" s="161">
        <f t="shared" si="0"/>
        <v>137</v>
      </c>
      <c r="E33" s="162">
        <f t="shared" si="1"/>
        <v>50.55350553505535</v>
      </c>
    </row>
    <row r="34" spans="1:5" s="156" customFormat="1" ht="19.5" customHeight="1">
      <c r="A34" s="163" t="s">
        <v>45</v>
      </c>
      <c r="B34" s="161">
        <v>32364</v>
      </c>
      <c r="C34" s="161">
        <v>16344</v>
      </c>
      <c r="D34" s="161">
        <f t="shared" si="0"/>
        <v>16020</v>
      </c>
      <c r="E34" s="162">
        <f t="shared" si="1"/>
        <v>98.01762114537445</v>
      </c>
    </row>
    <row r="35" spans="1:5" s="156" customFormat="1" ht="19.5" customHeight="1">
      <c r="A35" s="163" t="s">
        <v>46</v>
      </c>
      <c r="B35" s="161"/>
      <c r="C35" s="161">
        <v>5</v>
      </c>
      <c r="D35" s="161">
        <f t="shared" si="0"/>
        <v>-5</v>
      </c>
      <c r="E35" s="162">
        <f t="shared" si="1"/>
        <v>-100</v>
      </c>
    </row>
    <row r="36" spans="1:5" s="156" customFormat="1" ht="19.5" customHeight="1">
      <c r="A36" s="163" t="s">
        <v>47</v>
      </c>
      <c r="B36" s="161">
        <v>18002</v>
      </c>
      <c r="C36" s="161">
        <v>14864</v>
      </c>
      <c r="D36" s="161">
        <f t="shared" si="0"/>
        <v>3138</v>
      </c>
      <c r="E36" s="162">
        <f t="shared" si="1"/>
        <v>21.11141011840689</v>
      </c>
    </row>
    <row r="37" spans="1:5" s="156" customFormat="1" ht="19.5" customHeight="1">
      <c r="A37" s="163" t="s">
        <v>48</v>
      </c>
      <c r="B37" s="161">
        <v>303</v>
      </c>
      <c r="C37" s="161">
        <v>400</v>
      </c>
      <c r="D37" s="161">
        <f t="shared" si="0"/>
        <v>-97</v>
      </c>
      <c r="E37" s="162">
        <f t="shared" si="1"/>
        <v>-24.25</v>
      </c>
    </row>
    <row r="38" spans="1:5" s="156" customFormat="1" ht="19.5" customHeight="1">
      <c r="A38" s="163"/>
      <c r="B38" s="161"/>
      <c r="C38" s="161"/>
      <c r="D38" s="161"/>
      <c r="E38" s="162"/>
    </row>
    <row r="39" spans="1:5" s="156" customFormat="1" ht="19.5" customHeight="1">
      <c r="A39" s="163" t="s">
        <v>49</v>
      </c>
      <c r="B39" s="161"/>
      <c r="C39" s="161"/>
      <c r="D39" s="161"/>
      <c r="E39" s="162"/>
    </row>
    <row r="40" spans="1:5" s="156" customFormat="1" ht="19.5" customHeight="1">
      <c r="A40" s="163" t="s">
        <v>24</v>
      </c>
      <c r="B40" s="161"/>
      <c r="C40" s="161"/>
      <c r="D40" s="161"/>
      <c r="E40" s="162"/>
    </row>
    <row r="41" spans="1:5" s="156" customFormat="1" ht="19.5" customHeight="1">
      <c r="A41" s="163" t="s">
        <v>25</v>
      </c>
      <c r="B41" s="161"/>
      <c r="C41" s="161"/>
      <c r="D41" s="161"/>
      <c r="E41" s="162"/>
    </row>
    <row r="42" spans="1:5" s="156" customFormat="1" ht="19.5" customHeight="1">
      <c r="A42" s="163" t="s">
        <v>50</v>
      </c>
      <c r="B42" s="161">
        <f>B27</f>
        <v>109027</v>
      </c>
      <c r="C42" s="161">
        <f>C27</f>
        <v>84098</v>
      </c>
      <c r="D42" s="161">
        <f>B42-C42</f>
        <v>24929</v>
      </c>
      <c r="E42" s="162">
        <f>D42/C42*100</f>
        <v>29.642797688411136</v>
      </c>
    </row>
  </sheetData>
  <sheetProtection password="EEAD" sheet="1" objects="1" selectLockedCells="1" selectUnlockedCells="1"/>
  <mergeCells count="5">
    <mergeCell ref="A1:E1"/>
    <mergeCell ref="D3:E3"/>
    <mergeCell ref="A3:A4"/>
    <mergeCell ref="B3:B4"/>
    <mergeCell ref="C3:C4"/>
  </mergeCells>
  <printOptions horizontalCentered="1"/>
  <pageMargins left="0.55" right="0.55" top="0.79" bottom="0.79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Zeros="0" zoomScaleSheetLayoutView="100" zoomScalePageLayoutView="0" workbookViewId="0" topLeftCell="A13">
      <selection activeCell="G4" sqref="G4"/>
    </sheetView>
  </sheetViews>
  <sheetFormatPr defaultColWidth="9.00390625" defaultRowHeight="21.75" customHeight="1"/>
  <cols>
    <col min="1" max="1" width="34.375" style="93" customWidth="1"/>
    <col min="2" max="2" width="18.125" style="137" customWidth="1"/>
    <col min="3" max="3" width="23.25390625" style="137" customWidth="1"/>
    <col min="4" max="4" width="17.875" style="96" customWidth="1"/>
    <col min="5" max="5" width="21.00390625" style="97" customWidth="1"/>
    <col min="6" max="250" width="9.00390625" style="92" customWidth="1"/>
    <col min="251" max="16384" width="9.00390625" style="98" customWidth="1"/>
  </cols>
  <sheetData>
    <row r="1" spans="1:5" s="136" customFormat="1" ht="24" customHeight="1">
      <c r="A1" s="171" t="s">
        <v>51</v>
      </c>
      <c r="B1" s="171"/>
      <c r="C1" s="171"/>
      <c r="D1" s="171"/>
      <c r="E1" s="171"/>
    </row>
    <row r="2" spans="1:5" s="87" customFormat="1" ht="18.75" customHeight="1">
      <c r="A2" s="138"/>
      <c r="B2" s="139"/>
      <c r="C2" s="140"/>
      <c r="D2" s="141"/>
      <c r="E2" s="142" t="s">
        <v>52</v>
      </c>
    </row>
    <row r="3" spans="1:5" s="87" customFormat="1" ht="19.5" customHeight="1">
      <c r="A3" s="174" t="s">
        <v>53</v>
      </c>
      <c r="B3" s="176" t="s">
        <v>13</v>
      </c>
      <c r="C3" s="176" t="s">
        <v>54</v>
      </c>
      <c r="D3" s="172" t="s">
        <v>55</v>
      </c>
      <c r="E3" s="173"/>
    </row>
    <row r="4" spans="1:5" s="87" customFormat="1" ht="18" customHeight="1">
      <c r="A4" s="175"/>
      <c r="B4" s="176"/>
      <c r="C4" s="176"/>
      <c r="D4" s="103" t="s">
        <v>16</v>
      </c>
      <c r="E4" s="104" t="s">
        <v>17</v>
      </c>
    </row>
    <row r="5" spans="1:5" s="88" customFormat="1" ht="18" customHeight="1">
      <c r="A5" s="143" t="s">
        <v>56</v>
      </c>
      <c r="B5" s="144">
        <f>SUM(B6:B26)</f>
        <v>1167193</v>
      </c>
      <c r="C5" s="144">
        <f>SUM(C6:C26)</f>
        <v>920564</v>
      </c>
      <c r="D5" s="131">
        <f>B5-C5</f>
        <v>246629</v>
      </c>
      <c r="E5" s="145">
        <f aca="true" t="shared" si="0" ref="E5:E26">IF(C5=0,"",ROUND(D5/C5*100,1))</f>
        <v>26.8</v>
      </c>
    </row>
    <row r="6" spans="1:5" s="89" customFormat="1" ht="18" customHeight="1">
      <c r="A6" s="146" t="s">
        <v>57</v>
      </c>
      <c r="B6" s="131">
        <v>68190</v>
      </c>
      <c r="C6" s="147">
        <v>50446</v>
      </c>
      <c r="D6" s="131">
        <f aca="true" t="shared" si="1" ref="D6:D26">B6-C6</f>
        <v>17744</v>
      </c>
      <c r="E6" s="145">
        <f t="shared" si="0"/>
        <v>35.2</v>
      </c>
    </row>
    <row r="7" spans="1:5" s="89" customFormat="1" ht="18" customHeight="1">
      <c r="A7" s="146" t="s">
        <v>58</v>
      </c>
      <c r="B7" s="131">
        <v>2698</v>
      </c>
      <c r="C7" s="147">
        <v>3805</v>
      </c>
      <c r="D7" s="131">
        <f t="shared" si="1"/>
        <v>-1107</v>
      </c>
      <c r="E7" s="145">
        <f t="shared" si="0"/>
        <v>-29.1</v>
      </c>
    </row>
    <row r="8" spans="1:5" s="89" customFormat="1" ht="18" customHeight="1">
      <c r="A8" s="146" t="s">
        <v>59</v>
      </c>
      <c r="B8" s="131">
        <v>60812</v>
      </c>
      <c r="C8" s="148">
        <v>59267</v>
      </c>
      <c r="D8" s="131">
        <f t="shared" si="1"/>
        <v>1545</v>
      </c>
      <c r="E8" s="145">
        <f t="shared" si="0"/>
        <v>2.6</v>
      </c>
    </row>
    <row r="9" spans="1:5" s="89" customFormat="1" ht="18" customHeight="1">
      <c r="A9" s="149" t="s">
        <v>60</v>
      </c>
      <c r="B9" s="131">
        <v>73462</v>
      </c>
      <c r="C9" s="148">
        <v>78772</v>
      </c>
      <c r="D9" s="131">
        <f t="shared" si="1"/>
        <v>-5310</v>
      </c>
      <c r="E9" s="150">
        <f t="shared" si="0"/>
        <v>-6.7</v>
      </c>
    </row>
    <row r="10" spans="1:5" s="89" customFormat="1" ht="18" customHeight="1">
      <c r="A10" s="146" t="s">
        <v>61</v>
      </c>
      <c r="B10" s="131">
        <v>3653</v>
      </c>
      <c r="C10" s="148">
        <v>1868</v>
      </c>
      <c r="D10" s="131">
        <f t="shared" si="1"/>
        <v>1785</v>
      </c>
      <c r="E10" s="145">
        <f t="shared" si="0"/>
        <v>95.6</v>
      </c>
    </row>
    <row r="11" spans="1:5" s="89" customFormat="1" ht="18" customHeight="1">
      <c r="A11" s="146" t="s">
        <v>62</v>
      </c>
      <c r="B11" s="131">
        <v>7392</v>
      </c>
      <c r="C11" s="148">
        <v>7595</v>
      </c>
      <c r="D11" s="131">
        <f t="shared" si="1"/>
        <v>-203</v>
      </c>
      <c r="E11" s="145">
        <f t="shared" si="0"/>
        <v>-2.7</v>
      </c>
    </row>
    <row r="12" spans="1:5" s="89" customFormat="1" ht="18" customHeight="1">
      <c r="A12" s="146" t="s">
        <v>63</v>
      </c>
      <c r="B12" s="131">
        <v>571303</v>
      </c>
      <c r="C12" s="148">
        <v>438382</v>
      </c>
      <c r="D12" s="131">
        <f t="shared" si="1"/>
        <v>132921</v>
      </c>
      <c r="E12" s="145">
        <f t="shared" si="0"/>
        <v>30.3</v>
      </c>
    </row>
    <row r="13" spans="1:5" s="89" customFormat="1" ht="18" customHeight="1">
      <c r="A13" s="146" t="s">
        <v>64</v>
      </c>
      <c r="B13" s="131">
        <v>49735</v>
      </c>
      <c r="C13" s="148">
        <v>52458</v>
      </c>
      <c r="D13" s="131">
        <f t="shared" si="1"/>
        <v>-2723</v>
      </c>
      <c r="E13" s="145">
        <f t="shared" si="0"/>
        <v>-5.2</v>
      </c>
    </row>
    <row r="14" spans="1:5" s="89" customFormat="1" ht="18" customHeight="1">
      <c r="A14" s="146" t="s">
        <v>65</v>
      </c>
      <c r="B14" s="131">
        <v>8059</v>
      </c>
      <c r="C14" s="148">
        <v>8553</v>
      </c>
      <c r="D14" s="131">
        <f t="shared" si="1"/>
        <v>-494</v>
      </c>
      <c r="E14" s="145">
        <f t="shared" si="0"/>
        <v>-5.8</v>
      </c>
    </row>
    <row r="15" spans="1:5" s="89" customFormat="1" ht="18" customHeight="1">
      <c r="A15" s="146" t="s">
        <v>66</v>
      </c>
      <c r="B15" s="131">
        <v>35472</v>
      </c>
      <c r="C15" s="147">
        <v>24658</v>
      </c>
      <c r="D15" s="131">
        <f t="shared" si="1"/>
        <v>10814</v>
      </c>
      <c r="E15" s="145">
        <f t="shared" si="0"/>
        <v>43.9</v>
      </c>
    </row>
    <row r="16" spans="1:5" s="89" customFormat="1" ht="18" customHeight="1">
      <c r="A16" s="146" t="s">
        <v>67</v>
      </c>
      <c r="B16" s="131">
        <v>55060</v>
      </c>
      <c r="C16" s="148">
        <v>36470</v>
      </c>
      <c r="D16" s="131">
        <f t="shared" si="1"/>
        <v>18590</v>
      </c>
      <c r="E16" s="145">
        <f t="shared" si="0"/>
        <v>51</v>
      </c>
    </row>
    <row r="17" spans="1:5" s="89" customFormat="1" ht="18" customHeight="1">
      <c r="A17" s="146" t="s">
        <v>68</v>
      </c>
      <c r="B17" s="131">
        <v>17040</v>
      </c>
      <c r="C17" s="148">
        <v>11202</v>
      </c>
      <c r="D17" s="131">
        <f t="shared" si="1"/>
        <v>5838</v>
      </c>
      <c r="E17" s="145">
        <f t="shared" si="0"/>
        <v>52.1</v>
      </c>
    </row>
    <row r="18" spans="1:5" s="89" customFormat="1" ht="18" customHeight="1">
      <c r="A18" s="146" t="s">
        <v>69</v>
      </c>
      <c r="B18" s="131">
        <v>11260</v>
      </c>
      <c r="C18" s="147">
        <v>4564</v>
      </c>
      <c r="D18" s="131">
        <f t="shared" si="1"/>
        <v>6696</v>
      </c>
      <c r="E18" s="145">
        <f t="shared" si="0"/>
        <v>146.7</v>
      </c>
    </row>
    <row r="19" spans="1:5" s="89" customFormat="1" ht="18" customHeight="1">
      <c r="A19" s="146" t="s">
        <v>70</v>
      </c>
      <c r="B19" s="131">
        <v>2576</v>
      </c>
      <c r="C19" s="147">
        <v>2005</v>
      </c>
      <c r="D19" s="131">
        <f t="shared" si="1"/>
        <v>571</v>
      </c>
      <c r="E19" s="145">
        <f t="shared" si="0"/>
        <v>28.5</v>
      </c>
    </row>
    <row r="20" spans="1:5" s="89" customFormat="1" ht="18" customHeight="1">
      <c r="A20" s="146" t="s">
        <v>71</v>
      </c>
      <c r="B20" s="131">
        <v>2804</v>
      </c>
      <c r="C20" s="148">
        <v>4314</v>
      </c>
      <c r="D20" s="131">
        <f t="shared" si="1"/>
        <v>-1510</v>
      </c>
      <c r="E20" s="145">
        <f t="shared" si="0"/>
        <v>-35</v>
      </c>
    </row>
    <row r="21" spans="1:5" s="89" customFormat="1" ht="18" customHeight="1">
      <c r="A21" s="146" t="s">
        <v>72</v>
      </c>
      <c r="B21" s="131">
        <v>27495</v>
      </c>
      <c r="C21" s="148">
        <v>19023</v>
      </c>
      <c r="D21" s="131">
        <f t="shared" si="1"/>
        <v>8472</v>
      </c>
      <c r="E21" s="145">
        <f t="shared" si="0"/>
        <v>44.5</v>
      </c>
    </row>
    <row r="22" spans="1:5" s="89" customFormat="1" ht="18" customHeight="1">
      <c r="A22" s="146" t="s">
        <v>73</v>
      </c>
      <c r="B22" s="131">
        <v>453</v>
      </c>
      <c r="C22" s="147">
        <v>3792</v>
      </c>
      <c r="D22" s="131">
        <f t="shared" si="1"/>
        <v>-3339</v>
      </c>
      <c r="E22" s="145">
        <f t="shared" si="0"/>
        <v>-88.1</v>
      </c>
    </row>
    <row r="23" spans="1:5" s="89" customFormat="1" ht="18" customHeight="1">
      <c r="A23" s="146" t="s">
        <v>74</v>
      </c>
      <c r="B23" s="131">
        <v>10000</v>
      </c>
      <c r="C23" s="147">
        <v>3000</v>
      </c>
      <c r="D23" s="131">
        <f t="shared" si="1"/>
        <v>7000</v>
      </c>
      <c r="E23" s="145">
        <f t="shared" si="0"/>
        <v>233.3</v>
      </c>
    </row>
    <row r="24" spans="1:5" s="89" customFormat="1" ht="18" customHeight="1">
      <c r="A24" s="149" t="s">
        <v>75</v>
      </c>
      <c r="B24" s="131">
        <v>107530</v>
      </c>
      <c r="C24" s="151">
        <v>69603</v>
      </c>
      <c r="D24" s="131">
        <f t="shared" si="1"/>
        <v>37927</v>
      </c>
      <c r="E24" s="145">
        <f t="shared" si="0"/>
        <v>54.5</v>
      </c>
    </row>
    <row r="25" spans="1:5" s="89" customFormat="1" ht="18" customHeight="1">
      <c r="A25" s="152" t="s">
        <v>76</v>
      </c>
      <c r="B25" s="131">
        <v>51901</v>
      </c>
      <c r="C25" s="147">
        <v>39937</v>
      </c>
      <c r="D25" s="131">
        <f t="shared" si="1"/>
        <v>11964</v>
      </c>
      <c r="E25" s="145">
        <f t="shared" si="0"/>
        <v>30</v>
      </c>
    </row>
    <row r="26" spans="1:5" ht="18" customHeight="1">
      <c r="A26" s="146" t="s">
        <v>77</v>
      </c>
      <c r="B26" s="131">
        <v>298</v>
      </c>
      <c r="C26" s="153">
        <v>850</v>
      </c>
      <c r="D26" s="131">
        <f t="shared" si="1"/>
        <v>-552</v>
      </c>
      <c r="E26" s="145">
        <f t="shared" si="0"/>
        <v>-64.9</v>
      </c>
    </row>
  </sheetData>
  <sheetProtection password="EEAD" sheet="1" objects="1" selectLockedCells="1" selectUnlockedCells="1"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R26"/>
  <sheetViews>
    <sheetView showZeros="0" zoomScalePageLayoutView="0" workbookViewId="0" topLeftCell="A13">
      <selection activeCell="G16" sqref="G16"/>
    </sheetView>
  </sheetViews>
  <sheetFormatPr defaultColWidth="9.125" defaultRowHeight="14.25"/>
  <cols>
    <col min="1" max="1" width="38.625" style="122" customWidth="1"/>
    <col min="2" max="5" width="19.125" style="122" customWidth="1"/>
    <col min="6" max="174" width="9.125" style="122" customWidth="1"/>
  </cols>
  <sheetData>
    <row r="1" spans="1:5" ht="24" customHeight="1">
      <c r="A1" s="177" t="s">
        <v>78</v>
      </c>
      <c r="B1" s="177"/>
      <c r="C1" s="177"/>
      <c r="D1" s="177"/>
      <c r="E1" s="177"/>
    </row>
    <row r="2" spans="2:5" s="14" customFormat="1" ht="18.75" customHeight="1">
      <c r="B2" s="123"/>
      <c r="C2" s="123"/>
      <c r="D2" s="123"/>
      <c r="E2" s="124" t="s">
        <v>11</v>
      </c>
    </row>
    <row r="3" spans="1:5" s="14" customFormat="1" ht="18.75" customHeight="1">
      <c r="A3" s="178" t="s">
        <v>79</v>
      </c>
      <c r="B3" s="178" t="s">
        <v>13</v>
      </c>
      <c r="C3" s="178" t="s">
        <v>14</v>
      </c>
      <c r="D3" s="168" t="s">
        <v>15</v>
      </c>
      <c r="E3" s="168"/>
    </row>
    <row r="4" spans="1:5" s="14" customFormat="1" ht="18.75" customHeight="1">
      <c r="A4" s="178"/>
      <c r="B4" s="178"/>
      <c r="C4" s="178"/>
      <c r="D4" s="126" t="s">
        <v>16</v>
      </c>
      <c r="E4" s="127" t="s">
        <v>17</v>
      </c>
    </row>
    <row r="5" spans="1:5" s="14" customFormat="1" ht="18.75" customHeight="1">
      <c r="A5" s="125" t="s">
        <v>80</v>
      </c>
      <c r="B5" s="128">
        <f>SUM(B6:B7,B11:B15)</f>
        <v>2178343</v>
      </c>
      <c r="C5" s="128">
        <f>SUM(C6:C7,C11:C15)</f>
        <v>2924706</v>
      </c>
      <c r="D5" s="128">
        <f>B5-C5</f>
        <v>-746363</v>
      </c>
      <c r="E5" s="129">
        <f>ROUND(D5/C5*100,1)</f>
        <v>-25.5</v>
      </c>
    </row>
    <row r="6" spans="1:5" s="14" customFormat="1" ht="18.75" customHeight="1">
      <c r="A6" s="130" t="s">
        <v>18</v>
      </c>
      <c r="B6" s="131">
        <v>109027</v>
      </c>
      <c r="C6" s="131">
        <v>84098</v>
      </c>
      <c r="D6" s="131">
        <f aca="true" t="shared" si="0" ref="D6:D26">B6-C6</f>
        <v>24929</v>
      </c>
      <c r="E6" s="132">
        <f aca="true" t="shared" si="1" ref="E6:E26">ROUND(D6/C6*100,1)</f>
        <v>29.6</v>
      </c>
    </row>
    <row r="7" spans="1:5" s="14" customFormat="1" ht="18.75" customHeight="1">
      <c r="A7" s="130" t="s">
        <v>81</v>
      </c>
      <c r="B7" s="131">
        <f>SUM(B8,B9:B10)</f>
        <v>996398</v>
      </c>
      <c r="C7" s="131">
        <v>1253822</v>
      </c>
      <c r="D7" s="131">
        <f t="shared" si="0"/>
        <v>-257424</v>
      </c>
      <c r="E7" s="132">
        <f t="shared" si="1"/>
        <v>-20.5</v>
      </c>
    </row>
    <row r="8" spans="1:5" s="14" customFormat="1" ht="18.75" customHeight="1">
      <c r="A8" s="133" t="s">
        <v>82</v>
      </c>
      <c r="B8" s="131">
        <v>118111</v>
      </c>
      <c r="C8" s="131">
        <v>118111</v>
      </c>
      <c r="D8" s="131">
        <f t="shared" si="0"/>
        <v>0</v>
      </c>
      <c r="E8" s="132">
        <f t="shared" si="1"/>
        <v>0</v>
      </c>
    </row>
    <row r="9" spans="1:5" s="14" customFormat="1" ht="18.75" customHeight="1">
      <c r="A9" s="133" t="s">
        <v>83</v>
      </c>
      <c r="B9" s="131">
        <f>878287-B10</f>
        <v>299243</v>
      </c>
      <c r="C9" s="131">
        <v>372327</v>
      </c>
      <c r="D9" s="131">
        <f t="shared" si="0"/>
        <v>-73084</v>
      </c>
      <c r="E9" s="132">
        <f t="shared" si="1"/>
        <v>-19.6</v>
      </c>
    </row>
    <row r="10" spans="1:5" s="14" customFormat="1" ht="18.75" customHeight="1">
      <c r="A10" s="133" t="s">
        <v>84</v>
      </c>
      <c r="B10" s="131">
        <f>422430-3894+160508</f>
        <v>579044</v>
      </c>
      <c r="C10" s="131">
        <v>763384</v>
      </c>
      <c r="D10" s="131">
        <f t="shared" si="0"/>
        <v>-184340</v>
      </c>
      <c r="E10" s="132">
        <f t="shared" si="1"/>
        <v>-24.1</v>
      </c>
    </row>
    <row r="11" spans="1:5" s="14" customFormat="1" ht="18.75" customHeight="1">
      <c r="A11" s="130" t="s">
        <v>85</v>
      </c>
      <c r="B11" s="131">
        <f>298331+320651-29000</f>
        <v>589982</v>
      </c>
      <c r="C11" s="131">
        <v>623249</v>
      </c>
      <c r="D11" s="131">
        <f t="shared" si="0"/>
        <v>-33267</v>
      </c>
      <c r="E11" s="132">
        <f t="shared" si="1"/>
        <v>-5.3</v>
      </c>
    </row>
    <row r="12" spans="1:5" s="14" customFormat="1" ht="18.75" customHeight="1">
      <c r="A12" s="130" t="s">
        <v>86</v>
      </c>
      <c r="B12" s="131">
        <v>220723</v>
      </c>
      <c r="C12" s="131">
        <v>593282</v>
      </c>
      <c r="D12" s="131">
        <f t="shared" si="0"/>
        <v>-372559</v>
      </c>
      <c r="E12" s="132">
        <f t="shared" si="1"/>
        <v>-62.8</v>
      </c>
    </row>
    <row r="13" spans="1:5" s="14" customFormat="1" ht="18.75" customHeight="1">
      <c r="A13" s="130" t="s">
        <v>87</v>
      </c>
      <c r="B13" s="131">
        <v>68256</v>
      </c>
      <c r="C13" s="131">
        <v>200851</v>
      </c>
      <c r="D13" s="131">
        <f t="shared" si="0"/>
        <v>-132595</v>
      </c>
      <c r="E13" s="132">
        <f t="shared" si="1"/>
        <v>-66</v>
      </c>
    </row>
    <row r="14" spans="1:5" s="14" customFormat="1" ht="18.75" customHeight="1">
      <c r="A14" s="130" t="s">
        <v>88</v>
      </c>
      <c r="B14" s="131"/>
      <c r="C14" s="131">
        <v>5426</v>
      </c>
      <c r="D14" s="131">
        <f t="shared" si="0"/>
        <v>-5426</v>
      </c>
      <c r="E14" s="132">
        <f t="shared" si="1"/>
        <v>-100</v>
      </c>
    </row>
    <row r="15" spans="1:5" s="14" customFormat="1" ht="18.75" customHeight="1">
      <c r="A15" s="130" t="s">
        <v>89</v>
      </c>
      <c r="B15" s="131">
        <f>196176-1959-259-1</f>
        <v>193957</v>
      </c>
      <c r="C15" s="131">
        <v>163978</v>
      </c>
      <c r="D15" s="131">
        <f t="shared" si="0"/>
        <v>29979</v>
      </c>
      <c r="E15" s="132">
        <f t="shared" si="1"/>
        <v>18.3</v>
      </c>
    </row>
    <row r="16" spans="1:174" s="4" customFormat="1" ht="18.75" customHeight="1">
      <c r="A16" s="125" t="s">
        <v>90</v>
      </c>
      <c r="B16" s="128">
        <f>B5</f>
        <v>2178343</v>
      </c>
      <c r="C16" s="128">
        <f>C5</f>
        <v>2924706</v>
      </c>
      <c r="D16" s="128">
        <f>D5</f>
        <v>-746363</v>
      </c>
      <c r="E16" s="129">
        <f t="shared" si="1"/>
        <v>-25.5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</row>
    <row r="17" spans="1:174" s="4" customFormat="1" ht="18.75" customHeight="1">
      <c r="A17" s="130" t="s">
        <v>56</v>
      </c>
      <c r="B17" s="131">
        <f>1171347-3894-259-1</f>
        <v>1167193</v>
      </c>
      <c r="C17" s="131">
        <v>866273</v>
      </c>
      <c r="D17" s="131">
        <f t="shared" si="0"/>
        <v>300920</v>
      </c>
      <c r="E17" s="132">
        <f t="shared" si="1"/>
        <v>34.7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</row>
    <row r="18" spans="1:174" s="4" customFormat="1" ht="18.75" customHeight="1">
      <c r="A18" s="134" t="s">
        <v>91</v>
      </c>
      <c r="B18" s="131">
        <f>SUM(B19,B20:B21)</f>
        <v>492094</v>
      </c>
      <c r="C18" s="131">
        <v>773412</v>
      </c>
      <c r="D18" s="131">
        <f t="shared" si="0"/>
        <v>-281318</v>
      </c>
      <c r="E18" s="132">
        <f t="shared" si="1"/>
        <v>-36.4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</row>
    <row r="19" spans="1:174" s="4" customFormat="1" ht="18.75" customHeight="1">
      <c r="A19" s="135" t="s">
        <v>92</v>
      </c>
      <c r="B19" s="131">
        <v>42147</v>
      </c>
      <c r="C19" s="131">
        <v>42147</v>
      </c>
      <c r="D19" s="131">
        <f t="shared" si="0"/>
        <v>0</v>
      </c>
      <c r="E19" s="132">
        <f t="shared" si="1"/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</row>
    <row r="20" spans="1:174" s="4" customFormat="1" ht="18.75" customHeight="1">
      <c r="A20" s="135" t="s">
        <v>93</v>
      </c>
      <c r="B20" s="131">
        <v>289439</v>
      </c>
      <c r="C20" s="131">
        <v>351525</v>
      </c>
      <c r="D20" s="131">
        <f t="shared" si="0"/>
        <v>-62086</v>
      </c>
      <c r="E20" s="132">
        <f t="shared" si="1"/>
        <v>-17.7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</row>
    <row r="21" spans="1:174" s="4" customFormat="1" ht="18.75" customHeight="1">
      <c r="A21" s="135" t="s">
        <v>94</v>
      </c>
      <c r="B21" s="131">
        <v>160508</v>
      </c>
      <c r="C21" s="131">
        <v>379740</v>
      </c>
      <c r="D21" s="131">
        <f t="shared" si="0"/>
        <v>-219232</v>
      </c>
      <c r="E21" s="132">
        <f t="shared" si="1"/>
        <v>-57.7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</row>
    <row r="22" spans="1:174" s="4" customFormat="1" ht="18.75" customHeight="1">
      <c r="A22" s="134" t="s">
        <v>95</v>
      </c>
      <c r="B22" s="131">
        <v>298331</v>
      </c>
      <c r="C22" s="131">
        <v>277472</v>
      </c>
      <c r="D22" s="131">
        <f t="shared" si="0"/>
        <v>20859</v>
      </c>
      <c r="E22" s="132">
        <f t="shared" si="1"/>
        <v>7.5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</row>
    <row r="23" spans="1:174" s="4" customFormat="1" ht="18.75" customHeight="1">
      <c r="A23" s="134" t="s">
        <v>96</v>
      </c>
      <c r="B23" s="131">
        <v>220725</v>
      </c>
      <c r="C23" s="131">
        <v>597282</v>
      </c>
      <c r="D23" s="131">
        <f t="shared" si="0"/>
        <v>-376557</v>
      </c>
      <c r="E23" s="132">
        <f t="shared" si="1"/>
        <v>-63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</row>
    <row r="24" spans="1:174" s="4" customFormat="1" ht="18.75" customHeight="1">
      <c r="A24" s="134" t="s">
        <v>97</v>
      </c>
      <c r="B24" s="131"/>
      <c r="C24" s="131">
        <v>235394</v>
      </c>
      <c r="D24" s="131">
        <f t="shared" si="0"/>
        <v>-235394</v>
      </c>
      <c r="E24" s="132">
        <f t="shared" si="1"/>
        <v>-100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</row>
    <row r="25" spans="1:174" s="4" customFormat="1" ht="18.75" customHeight="1">
      <c r="A25" s="134" t="s">
        <v>98</v>
      </c>
      <c r="B25" s="131"/>
      <c r="C25" s="131">
        <v>1959</v>
      </c>
      <c r="D25" s="131">
        <f t="shared" si="0"/>
        <v>-1959</v>
      </c>
      <c r="E25" s="132">
        <f t="shared" si="1"/>
        <v>-100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</row>
    <row r="26" spans="1:174" s="4" customFormat="1" ht="18.75" customHeight="1">
      <c r="A26" s="134" t="s">
        <v>99</v>
      </c>
      <c r="B26" s="131">
        <f>B5-SUM(B17:B18,B22:B25)</f>
        <v>0</v>
      </c>
      <c r="C26" s="131">
        <v>172914</v>
      </c>
      <c r="D26" s="131">
        <f t="shared" si="0"/>
        <v>-172914</v>
      </c>
      <c r="E26" s="132">
        <f t="shared" si="1"/>
        <v>-100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</row>
  </sheetData>
  <sheetProtection password="EEAD" sheet="1" objects="1" selectLockedCells="1" selectUnlockedCells="1"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796"/>
  <sheetViews>
    <sheetView showZeros="0" zoomScaleSheetLayoutView="100" zoomScalePageLayoutView="0" workbookViewId="0" topLeftCell="A1">
      <selection activeCell="G68" sqref="G68"/>
    </sheetView>
  </sheetViews>
  <sheetFormatPr defaultColWidth="9.00390625" defaultRowHeight="21.75" customHeight="1"/>
  <cols>
    <col min="1" max="1" width="59.25390625" style="93" customWidth="1"/>
    <col min="2" max="2" width="16.875" style="94" customWidth="1"/>
    <col min="3" max="3" width="15.125" style="95" customWidth="1"/>
    <col min="4" max="4" width="12.50390625" style="96" customWidth="1"/>
    <col min="5" max="5" width="12.875" style="97" customWidth="1"/>
    <col min="6" max="249" width="9.00390625" style="92" customWidth="1"/>
    <col min="250" max="16384" width="9.00390625" style="98" customWidth="1"/>
  </cols>
  <sheetData>
    <row r="1" spans="1:5" s="86" customFormat="1" ht="25.5" customHeight="1">
      <c r="A1" s="171" t="s">
        <v>100</v>
      </c>
      <c r="B1" s="179"/>
      <c r="C1" s="180"/>
      <c r="D1" s="171"/>
      <c r="E1" s="171"/>
    </row>
    <row r="2" spans="1:5" s="87" customFormat="1" ht="15.75" customHeight="1">
      <c r="A2" s="99"/>
      <c r="B2" s="100"/>
      <c r="C2" s="100"/>
      <c r="D2" s="101"/>
      <c r="E2" s="102" t="s">
        <v>52</v>
      </c>
    </row>
    <row r="3" spans="1:5" s="87" customFormat="1" ht="37.5" customHeight="1">
      <c r="A3" s="182" t="s">
        <v>53</v>
      </c>
      <c r="B3" s="183" t="s">
        <v>13</v>
      </c>
      <c r="C3" s="183" t="s">
        <v>54</v>
      </c>
      <c r="D3" s="181" t="s">
        <v>101</v>
      </c>
      <c r="E3" s="181"/>
    </row>
    <row r="4" spans="1:5" s="87" customFormat="1" ht="18" customHeight="1">
      <c r="A4" s="182"/>
      <c r="B4" s="183"/>
      <c r="C4" s="183"/>
      <c r="D4" s="103" t="s">
        <v>16</v>
      </c>
      <c r="E4" s="104" t="s">
        <v>17</v>
      </c>
    </row>
    <row r="5" spans="1:5" s="88" customFormat="1" ht="18" customHeight="1">
      <c r="A5" s="105" t="s">
        <v>102</v>
      </c>
      <c r="B5" s="106">
        <f>SUM(B6,B120,B128,B174,B202,B220,B245,B319,B366,B393,B412,B480,B496,B520,B531,B534,B550,B563,B574,B577,B580,B583,B587,B592)</f>
        <v>1167193.05</v>
      </c>
      <c r="C5" s="106">
        <f>SUM(C6,C120,C128,C174,C202,C220,C245,C319,C366,C393,C412,C480,C496,C520,C531,C534,C550,C563,C574,C577,C580,C583,C587,C592)</f>
        <v>920563.97</v>
      </c>
      <c r="D5" s="107">
        <f aca="true" t="shared" si="0" ref="D5:D53">B5-C5</f>
        <v>246629.08000000007</v>
      </c>
      <c r="E5" s="108">
        <f aca="true" t="shared" si="1" ref="E5:E13">D5/C5*100</f>
        <v>26.7910854690522</v>
      </c>
    </row>
    <row r="6" spans="1:5" s="89" customFormat="1" ht="18" customHeight="1">
      <c r="A6" s="109" t="s">
        <v>57</v>
      </c>
      <c r="B6" s="110">
        <f>SUM(B7,B15,B21,B28,B34,B39,B47,B50,B54,B64,B60,B67,B74,B79,B82,B84,B89,B92,B96,B102,B107,B110,B115,B118)</f>
        <v>68189.95000000001</v>
      </c>
      <c r="C6" s="110">
        <f>SUM(C7,C15,C21,C28,C34,C39,C47,C50,C54,C64,C60,C67,C74,C79,C82,C84,C89,C92,C96,C102,C107,C110,C115,C118)</f>
        <v>50446.33000000001</v>
      </c>
      <c r="D6" s="107">
        <f t="shared" si="0"/>
        <v>17743.620000000003</v>
      </c>
      <c r="E6" s="108">
        <f t="shared" si="1"/>
        <v>35.17326235625069</v>
      </c>
    </row>
    <row r="7" spans="1:5" s="89" customFormat="1" ht="18" customHeight="1">
      <c r="A7" s="109" t="s">
        <v>103</v>
      </c>
      <c r="B7" s="110">
        <f>SUM(B8:B14)</f>
        <v>1685</v>
      </c>
      <c r="C7" s="110">
        <f>SUM(C8:C14)</f>
        <v>1470.8</v>
      </c>
      <c r="D7" s="107">
        <f t="shared" si="0"/>
        <v>214.20000000000005</v>
      </c>
      <c r="E7" s="108">
        <f t="shared" si="1"/>
        <v>14.563502855588798</v>
      </c>
    </row>
    <row r="8" spans="1:5" s="89" customFormat="1" ht="18" customHeight="1">
      <c r="A8" s="111" t="s">
        <v>104</v>
      </c>
      <c r="B8" s="110">
        <v>1302</v>
      </c>
      <c r="C8" s="112">
        <v>1002</v>
      </c>
      <c r="D8" s="107">
        <f t="shared" si="0"/>
        <v>300</v>
      </c>
      <c r="E8" s="108">
        <f t="shared" si="1"/>
        <v>29.94011976047904</v>
      </c>
    </row>
    <row r="9" spans="1:5" s="89" customFormat="1" ht="18" customHeight="1">
      <c r="A9" s="113" t="s">
        <v>105</v>
      </c>
      <c r="B9" s="110">
        <v>188</v>
      </c>
      <c r="C9" s="112">
        <v>249</v>
      </c>
      <c r="D9" s="107">
        <f t="shared" si="0"/>
        <v>-61</v>
      </c>
      <c r="E9" s="108">
        <f t="shared" si="1"/>
        <v>-24.497991967871485</v>
      </c>
    </row>
    <row r="10" spans="1:5" s="89" customFormat="1" ht="18" customHeight="1">
      <c r="A10" s="113" t="s">
        <v>106</v>
      </c>
      <c r="B10" s="110">
        <v>96</v>
      </c>
      <c r="C10" s="112">
        <v>118</v>
      </c>
      <c r="D10" s="107">
        <f t="shared" si="0"/>
        <v>-22</v>
      </c>
      <c r="E10" s="108">
        <f t="shared" si="1"/>
        <v>-18.64406779661017</v>
      </c>
    </row>
    <row r="11" spans="1:5" s="89" customFormat="1" ht="18" customHeight="1">
      <c r="A11" s="113" t="s">
        <v>107</v>
      </c>
      <c r="B11" s="110">
        <v>20</v>
      </c>
      <c r="C11" s="112">
        <v>25</v>
      </c>
      <c r="D11" s="107">
        <f t="shared" si="0"/>
        <v>-5</v>
      </c>
      <c r="E11" s="108">
        <f t="shared" si="1"/>
        <v>-20</v>
      </c>
    </row>
    <row r="12" spans="1:5" s="89" customFormat="1" ht="18" customHeight="1">
      <c r="A12" s="113" t="s">
        <v>108</v>
      </c>
      <c r="B12" s="110">
        <v>12</v>
      </c>
      <c r="C12" s="112">
        <v>12</v>
      </c>
      <c r="D12" s="107">
        <f t="shared" si="0"/>
        <v>0</v>
      </c>
      <c r="E12" s="108">
        <f t="shared" si="1"/>
        <v>0</v>
      </c>
    </row>
    <row r="13" spans="1:5" s="89" customFormat="1" ht="18" customHeight="1">
      <c r="A13" s="113" t="s">
        <v>109</v>
      </c>
      <c r="B13" s="110">
        <v>65</v>
      </c>
      <c r="C13" s="112">
        <v>64.8</v>
      </c>
      <c r="D13" s="107">
        <f t="shared" si="0"/>
        <v>0.20000000000000284</v>
      </c>
      <c r="E13" s="108">
        <f t="shared" si="1"/>
        <v>0.3086419753086464</v>
      </c>
    </row>
    <row r="14" spans="1:5" s="89" customFormat="1" ht="18" customHeight="1">
      <c r="A14" s="113" t="s">
        <v>110</v>
      </c>
      <c r="B14" s="110">
        <v>2</v>
      </c>
      <c r="C14" s="110"/>
      <c r="D14" s="107">
        <f t="shared" si="0"/>
        <v>2</v>
      </c>
      <c r="E14" s="108"/>
    </row>
    <row r="15" spans="1:5" s="89" customFormat="1" ht="18" customHeight="1">
      <c r="A15" s="109" t="s">
        <v>111</v>
      </c>
      <c r="B15" s="110">
        <f>SUM(B16:B20)</f>
        <v>987</v>
      </c>
      <c r="C15" s="110">
        <f>SUM(C16:C20)</f>
        <v>1050.5</v>
      </c>
      <c r="D15" s="107">
        <f t="shared" si="0"/>
        <v>-63.5</v>
      </c>
      <c r="E15" s="108">
        <f aca="true" t="shared" si="2" ref="E15:E53">D15/C15*100</f>
        <v>-6.044740599714422</v>
      </c>
    </row>
    <row r="16" spans="1:5" s="89" customFormat="1" ht="18" customHeight="1">
      <c r="A16" s="109" t="s">
        <v>104</v>
      </c>
      <c r="B16" s="110">
        <v>734</v>
      </c>
      <c r="C16" s="112">
        <v>696</v>
      </c>
      <c r="D16" s="107">
        <f t="shared" si="0"/>
        <v>38</v>
      </c>
      <c r="E16" s="108">
        <f t="shared" si="2"/>
        <v>5.459770114942529</v>
      </c>
    </row>
    <row r="17" spans="1:5" s="89" customFormat="1" ht="18" customHeight="1">
      <c r="A17" s="113" t="s">
        <v>105</v>
      </c>
      <c r="B17" s="110">
        <v>87</v>
      </c>
      <c r="C17" s="112">
        <v>126</v>
      </c>
      <c r="D17" s="107">
        <f t="shared" si="0"/>
        <v>-39</v>
      </c>
      <c r="E17" s="108">
        <f t="shared" si="2"/>
        <v>-30.952380952380953</v>
      </c>
    </row>
    <row r="18" spans="1:5" s="89" customFormat="1" ht="18" customHeight="1">
      <c r="A18" s="113" t="s">
        <v>112</v>
      </c>
      <c r="B18" s="110">
        <v>96</v>
      </c>
      <c r="C18" s="112">
        <v>96</v>
      </c>
      <c r="D18" s="107">
        <f t="shared" si="0"/>
        <v>0</v>
      </c>
      <c r="E18" s="108">
        <f t="shared" si="2"/>
        <v>0</v>
      </c>
    </row>
    <row r="19" spans="1:5" s="89" customFormat="1" ht="18" customHeight="1">
      <c r="A19" s="113" t="s">
        <v>113</v>
      </c>
      <c r="B19" s="110">
        <v>70</v>
      </c>
      <c r="C19" s="112">
        <v>90</v>
      </c>
      <c r="D19" s="107">
        <f t="shared" si="0"/>
        <v>-20</v>
      </c>
      <c r="E19" s="108">
        <f t="shared" si="2"/>
        <v>-22.22222222222222</v>
      </c>
    </row>
    <row r="20" spans="1:5" s="89" customFormat="1" ht="18" customHeight="1">
      <c r="A20" s="113" t="s">
        <v>110</v>
      </c>
      <c r="B20" s="110"/>
      <c r="C20" s="112">
        <v>42.5</v>
      </c>
      <c r="D20" s="107">
        <f t="shared" si="0"/>
        <v>-42.5</v>
      </c>
      <c r="E20" s="108">
        <f t="shared" si="2"/>
        <v>-100</v>
      </c>
    </row>
    <row r="21" spans="1:5" s="89" customFormat="1" ht="18" customHeight="1">
      <c r="A21" s="109" t="s">
        <v>114</v>
      </c>
      <c r="B21" s="110">
        <v>11428</v>
      </c>
      <c r="C21" s="110">
        <v>12574</v>
      </c>
      <c r="D21" s="107">
        <f t="shared" si="0"/>
        <v>-1146</v>
      </c>
      <c r="E21" s="108">
        <f t="shared" si="2"/>
        <v>-9.114044854461588</v>
      </c>
    </row>
    <row r="22" spans="1:5" s="89" customFormat="1" ht="18" customHeight="1">
      <c r="A22" s="113" t="s">
        <v>115</v>
      </c>
      <c r="B22" s="110">
        <v>5002</v>
      </c>
      <c r="C22" s="112">
        <v>4887.2</v>
      </c>
      <c r="D22" s="107">
        <f t="shared" si="0"/>
        <v>114.80000000000018</v>
      </c>
      <c r="E22" s="108">
        <f t="shared" si="2"/>
        <v>2.348993288590608</v>
      </c>
    </row>
    <row r="23" spans="1:5" s="89" customFormat="1" ht="18" customHeight="1">
      <c r="A23" s="114" t="s">
        <v>116</v>
      </c>
      <c r="B23" s="110">
        <v>4579</v>
      </c>
      <c r="C23" s="112">
        <v>5532.3</v>
      </c>
      <c r="D23" s="107">
        <f t="shared" si="0"/>
        <v>-953.3000000000002</v>
      </c>
      <c r="E23" s="108">
        <f t="shared" si="2"/>
        <v>-17.231531189559497</v>
      </c>
    </row>
    <row r="24" spans="1:5" s="89" customFormat="1" ht="18" customHeight="1">
      <c r="A24" s="114" t="s">
        <v>117</v>
      </c>
      <c r="B24" s="110">
        <v>261</v>
      </c>
      <c r="C24" s="112">
        <v>465</v>
      </c>
      <c r="D24" s="107">
        <f t="shared" si="0"/>
        <v>-204</v>
      </c>
      <c r="E24" s="108">
        <f t="shared" si="2"/>
        <v>-43.87096774193549</v>
      </c>
    </row>
    <row r="25" spans="1:5" s="89" customFormat="1" ht="18" customHeight="1">
      <c r="A25" s="114" t="s">
        <v>118</v>
      </c>
      <c r="B25" s="110">
        <v>28</v>
      </c>
      <c r="C25" s="112">
        <v>27</v>
      </c>
      <c r="D25" s="107">
        <f t="shared" si="0"/>
        <v>1</v>
      </c>
      <c r="E25" s="108">
        <f t="shared" si="2"/>
        <v>3.7037037037037033</v>
      </c>
    </row>
    <row r="26" spans="1:5" ht="21.75" customHeight="1">
      <c r="A26" s="114" t="s">
        <v>119</v>
      </c>
      <c r="B26" s="110">
        <v>496</v>
      </c>
      <c r="C26" s="112">
        <v>1257</v>
      </c>
      <c r="D26" s="107">
        <f t="shared" si="0"/>
        <v>-761</v>
      </c>
      <c r="E26" s="108">
        <f t="shared" si="2"/>
        <v>-60.54097056483692</v>
      </c>
    </row>
    <row r="27" spans="1:5" ht="19.5" customHeight="1">
      <c r="A27" s="114" t="s">
        <v>120</v>
      </c>
      <c r="B27" s="110">
        <v>1045</v>
      </c>
      <c r="C27" s="112">
        <v>405</v>
      </c>
      <c r="D27" s="107">
        <f t="shared" si="0"/>
        <v>640</v>
      </c>
      <c r="E27" s="108">
        <f t="shared" si="2"/>
        <v>158.02469135802468</v>
      </c>
    </row>
    <row r="28" spans="1:5" ht="18.75" customHeight="1">
      <c r="A28" s="109" t="s">
        <v>121</v>
      </c>
      <c r="B28" s="110">
        <f>SUM(B29:B33)</f>
        <v>2279</v>
      </c>
      <c r="C28" s="110">
        <f>SUM(C29:C33)</f>
        <v>2303</v>
      </c>
      <c r="D28" s="107">
        <f t="shared" si="0"/>
        <v>-24</v>
      </c>
      <c r="E28" s="108">
        <f t="shared" si="2"/>
        <v>-1.0421189752496742</v>
      </c>
    </row>
    <row r="29" spans="1:5" ht="18" customHeight="1">
      <c r="A29" s="109" t="s">
        <v>104</v>
      </c>
      <c r="B29" s="110">
        <v>1431</v>
      </c>
      <c r="C29" s="112">
        <v>1567</v>
      </c>
      <c r="D29" s="107">
        <f t="shared" si="0"/>
        <v>-136</v>
      </c>
      <c r="E29" s="108">
        <f t="shared" si="2"/>
        <v>-8.679004467134652</v>
      </c>
    </row>
    <row r="30" spans="1:5" ht="21.75" customHeight="1">
      <c r="A30" s="113" t="s">
        <v>105</v>
      </c>
      <c r="B30" s="110">
        <v>136</v>
      </c>
      <c r="C30" s="112">
        <v>142</v>
      </c>
      <c r="D30" s="107">
        <f t="shared" si="0"/>
        <v>-6</v>
      </c>
      <c r="E30" s="108">
        <f t="shared" si="2"/>
        <v>-4.225352112676056</v>
      </c>
    </row>
    <row r="31" spans="1:5" ht="21.75" customHeight="1">
      <c r="A31" s="113" t="s">
        <v>122</v>
      </c>
      <c r="B31" s="110">
        <v>55</v>
      </c>
      <c r="C31" s="110">
        <v>78</v>
      </c>
      <c r="D31" s="107">
        <f t="shared" si="0"/>
        <v>-23</v>
      </c>
      <c r="E31" s="108">
        <f t="shared" si="2"/>
        <v>-29.48717948717949</v>
      </c>
    </row>
    <row r="32" spans="1:5" ht="21.75" customHeight="1">
      <c r="A32" s="113" t="s">
        <v>110</v>
      </c>
      <c r="B32" s="110">
        <v>149</v>
      </c>
      <c r="C32" s="112">
        <v>170</v>
      </c>
      <c r="D32" s="107">
        <f t="shared" si="0"/>
        <v>-21</v>
      </c>
      <c r="E32" s="108">
        <f t="shared" si="2"/>
        <v>-12.352941176470589</v>
      </c>
    </row>
    <row r="33" spans="1:5" ht="21.75" customHeight="1">
      <c r="A33" s="113" t="s">
        <v>123</v>
      </c>
      <c r="B33" s="110">
        <v>508</v>
      </c>
      <c r="C33" s="112">
        <v>346</v>
      </c>
      <c r="D33" s="107">
        <f t="shared" si="0"/>
        <v>162</v>
      </c>
      <c r="E33" s="108">
        <f t="shared" si="2"/>
        <v>46.82080924855491</v>
      </c>
    </row>
    <row r="34" spans="1:5" ht="21.75" customHeight="1">
      <c r="A34" s="109" t="s">
        <v>124</v>
      </c>
      <c r="B34" s="110">
        <f>SUM(B35:B38)</f>
        <v>872</v>
      </c>
      <c r="C34" s="110">
        <f>SUM(C35:C38)</f>
        <v>792.53</v>
      </c>
      <c r="D34" s="107">
        <f t="shared" si="0"/>
        <v>79.47000000000003</v>
      </c>
      <c r="E34" s="108">
        <f t="shared" si="2"/>
        <v>10.02738066697791</v>
      </c>
    </row>
    <row r="35" spans="1:5" ht="21.75" customHeight="1">
      <c r="A35" s="109" t="s">
        <v>104</v>
      </c>
      <c r="B35" s="110">
        <v>486</v>
      </c>
      <c r="C35" s="112">
        <v>498.4</v>
      </c>
      <c r="D35" s="107">
        <f t="shared" si="0"/>
        <v>-12.399999999999977</v>
      </c>
      <c r="E35" s="108">
        <f t="shared" si="2"/>
        <v>-2.4879614767255176</v>
      </c>
    </row>
    <row r="36" spans="1:5" ht="21.75" customHeight="1">
      <c r="A36" s="113" t="s">
        <v>125</v>
      </c>
      <c r="B36" s="110">
        <v>140</v>
      </c>
      <c r="C36" s="112">
        <v>232</v>
      </c>
      <c r="D36" s="107">
        <f t="shared" si="0"/>
        <v>-92</v>
      </c>
      <c r="E36" s="108">
        <f t="shared" si="2"/>
        <v>-39.6551724137931</v>
      </c>
    </row>
    <row r="37" spans="1:5" ht="21.75" customHeight="1">
      <c r="A37" s="113" t="s">
        <v>126</v>
      </c>
      <c r="B37" s="110">
        <v>203</v>
      </c>
      <c r="C37" s="112">
        <v>20</v>
      </c>
      <c r="D37" s="107">
        <f t="shared" si="0"/>
        <v>183</v>
      </c>
      <c r="E37" s="108">
        <f t="shared" si="2"/>
        <v>915</v>
      </c>
    </row>
    <row r="38" spans="1:5" ht="21.75" customHeight="1">
      <c r="A38" s="113" t="s">
        <v>110</v>
      </c>
      <c r="B38" s="110">
        <v>43</v>
      </c>
      <c r="C38" s="112">
        <v>42.13</v>
      </c>
      <c r="D38" s="107">
        <f t="shared" si="0"/>
        <v>0.8699999999999974</v>
      </c>
      <c r="E38" s="108">
        <f t="shared" si="2"/>
        <v>2.0650367908853484</v>
      </c>
    </row>
    <row r="39" spans="1:5" ht="21.75" customHeight="1">
      <c r="A39" s="109" t="s">
        <v>127</v>
      </c>
      <c r="B39" s="110">
        <f>SUM(B40:B46)</f>
        <v>3997</v>
      </c>
      <c r="C39" s="110">
        <f>SUM(C40:C46)</f>
        <v>3496</v>
      </c>
      <c r="D39" s="107">
        <f t="shared" si="0"/>
        <v>501</v>
      </c>
      <c r="E39" s="108">
        <f t="shared" si="2"/>
        <v>14.33066361556064</v>
      </c>
    </row>
    <row r="40" spans="1:5" ht="21.75" customHeight="1">
      <c r="A40" s="109" t="s">
        <v>104</v>
      </c>
      <c r="B40" s="110">
        <v>2031</v>
      </c>
      <c r="C40" s="112">
        <v>2207</v>
      </c>
      <c r="D40" s="107">
        <f t="shared" si="0"/>
        <v>-176</v>
      </c>
      <c r="E40" s="108">
        <f t="shared" si="2"/>
        <v>-7.974626189397371</v>
      </c>
    </row>
    <row r="41" spans="1:5" ht="21.75" customHeight="1">
      <c r="A41" s="113" t="s">
        <v>105</v>
      </c>
      <c r="B41" s="110">
        <v>777</v>
      </c>
      <c r="C41" s="112">
        <v>499</v>
      </c>
      <c r="D41" s="107">
        <f t="shared" si="0"/>
        <v>278</v>
      </c>
      <c r="E41" s="108">
        <f t="shared" si="2"/>
        <v>55.71142284569138</v>
      </c>
    </row>
    <row r="42" spans="1:5" ht="21.75" customHeight="1">
      <c r="A42" s="113" t="s">
        <v>128</v>
      </c>
      <c r="B42" s="110"/>
      <c r="C42" s="112">
        <v>12</v>
      </c>
      <c r="D42" s="107">
        <f t="shared" si="0"/>
        <v>-12</v>
      </c>
      <c r="E42" s="108">
        <f t="shared" si="2"/>
        <v>-100</v>
      </c>
    </row>
    <row r="43" spans="1:5" ht="21.75" customHeight="1">
      <c r="A43" s="113" t="s">
        <v>129</v>
      </c>
      <c r="B43" s="110">
        <v>47</v>
      </c>
      <c r="C43" s="112">
        <v>56</v>
      </c>
      <c r="D43" s="107">
        <f t="shared" si="0"/>
        <v>-9</v>
      </c>
      <c r="E43" s="108">
        <f t="shared" si="2"/>
        <v>-16.071428571428573</v>
      </c>
    </row>
    <row r="44" spans="1:5" ht="21.75" customHeight="1">
      <c r="A44" s="113" t="s">
        <v>130</v>
      </c>
      <c r="B44" s="110">
        <v>93</v>
      </c>
      <c r="C44" s="112">
        <v>85</v>
      </c>
      <c r="D44" s="107">
        <f t="shared" si="0"/>
        <v>8</v>
      </c>
      <c r="E44" s="108">
        <f t="shared" si="2"/>
        <v>9.411764705882353</v>
      </c>
    </row>
    <row r="45" spans="1:5" ht="21.75" customHeight="1">
      <c r="A45" s="113" t="s">
        <v>110</v>
      </c>
      <c r="B45" s="110">
        <v>95</v>
      </c>
      <c r="C45" s="112">
        <v>186</v>
      </c>
      <c r="D45" s="107">
        <f t="shared" si="0"/>
        <v>-91</v>
      </c>
      <c r="E45" s="108">
        <f t="shared" si="2"/>
        <v>-48.924731182795696</v>
      </c>
    </row>
    <row r="46" spans="1:5" ht="21.75" customHeight="1">
      <c r="A46" s="113" t="s">
        <v>131</v>
      </c>
      <c r="B46" s="110">
        <v>954</v>
      </c>
      <c r="C46" s="112">
        <v>451</v>
      </c>
      <c r="D46" s="107">
        <f t="shared" si="0"/>
        <v>503</v>
      </c>
      <c r="E46" s="108">
        <f t="shared" si="2"/>
        <v>111.529933481153</v>
      </c>
    </row>
    <row r="47" spans="1:5" ht="21.75" customHeight="1">
      <c r="A47" s="109" t="s">
        <v>132</v>
      </c>
      <c r="B47" s="110">
        <f>SUM(B48:B49)</f>
        <v>7602</v>
      </c>
      <c r="C47" s="110">
        <f>SUM(C48:C49)</f>
        <v>6542</v>
      </c>
      <c r="D47" s="107">
        <f t="shared" si="0"/>
        <v>1060</v>
      </c>
      <c r="E47" s="108">
        <f t="shared" si="2"/>
        <v>16.202996025680218</v>
      </c>
    </row>
    <row r="48" spans="1:5" ht="21.75" customHeight="1">
      <c r="A48" s="109" t="s">
        <v>133</v>
      </c>
      <c r="B48" s="110"/>
      <c r="C48" s="112">
        <v>236</v>
      </c>
      <c r="D48" s="107">
        <f t="shared" si="0"/>
        <v>-236</v>
      </c>
      <c r="E48" s="108">
        <f t="shared" si="2"/>
        <v>-100</v>
      </c>
    </row>
    <row r="49" spans="1:5" ht="21.75" customHeight="1">
      <c r="A49" s="113" t="s">
        <v>134</v>
      </c>
      <c r="B49" s="110">
        <v>7602</v>
      </c>
      <c r="C49" s="112">
        <v>6306</v>
      </c>
      <c r="D49" s="107">
        <f t="shared" si="0"/>
        <v>1296</v>
      </c>
      <c r="E49" s="108">
        <f t="shared" si="2"/>
        <v>20.551855375832538</v>
      </c>
    </row>
    <row r="50" spans="1:5" ht="21.75" customHeight="1">
      <c r="A50" s="109" t="s">
        <v>135</v>
      </c>
      <c r="B50" s="110">
        <f>SUM(B51:B53)</f>
        <v>1045</v>
      </c>
      <c r="C50" s="110">
        <f>SUM(C51:C53)</f>
        <v>1059</v>
      </c>
      <c r="D50" s="107">
        <f t="shared" si="0"/>
        <v>-14</v>
      </c>
      <c r="E50" s="108">
        <f t="shared" si="2"/>
        <v>-1.3220018885741265</v>
      </c>
    </row>
    <row r="51" spans="1:5" ht="21.75" customHeight="1">
      <c r="A51" s="109" t="s">
        <v>104</v>
      </c>
      <c r="B51" s="110">
        <v>871</v>
      </c>
      <c r="C51" s="112">
        <v>885</v>
      </c>
      <c r="D51" s="107">
        <f t="shared" si="0"/>
        <v>-14</v>
      </c>
      <c r="E51" s="108">
        <f t="shared" si="2"/>
        <v>-1.5819209039548021</v>
      </c>
    </row>
    <row r="52" spans="1:5" ht="21.75" customHeight="1">
      <c r="A52" s="113" t="s">
        <v>136</v>
      </c>
      <c r="B52" s="110">
        <v>150</v>
      </c>
      <c r="C52" s="112">
        <v>150</v>
      </c>
      <c r="D52" s="107">
        <f t="shared" si="0"/>
        <v>0</v>
      </c>
      <c r="E52" s="108">
        <f t="shared" si="2"/>
        <v>0</v>
      </c>
    </row>
    <row r="53" spans="1:5" ht="21.75" customHeight="1">
      <c r="A53" s="113" t="s">
        <v>137</v>
      </c>
      <c r="B53" s="110">
        <v>24</v>
      </c>
      <c r="C53" s="112">
        <v>24</v>
      </c>
      <c r="D53" s="107">
        <f t="shared" si="0"/>
        <v>0</v>
      </c>
      <c r="E53" s="108">
        <f t="shared" si="2"/>
        <v>0</v>
      </c>
    </row>
    <row r="54" spans="1:5" ht="21.75" customHeight="1">
      <c r="A54" s="109" t="s">
        <v>138</v>
      </c>
      <c r="B54" s="110">
        <f>SUM(B55:B59)</f>
        <v>1012</v>
      </c>
      <c r="C54" s="110">
        <f>SUM(C55:C59)</f>
        <v>755</v>
      </c>
      <c r="D54" s="107">
        <f aca="true" t="shared" si="3" ref="D54:D65">B54-C54</f>
        <v>257</v>
      </c>
      <c r="E54" s="108">
        <f aca="true" t="shared" si="4" ref="E54:E65">D54/C54*100</f>
        <v>34.03973509933775</v>
      </c>
    </row>
    <row r="55" spans="1:5" ht="21.75" customHeight="1">
      <c r="A55" s="109" t="s">
        <v>139</v>
      </c>
      <c r="B55" s="110">
        <v>888</v>
      </c>
      <c r="C55" s="112">
        <v>704</v>
      </c>
      <c r="D55" s="107">
        <f t="shared" si="3"/>
        <v>184</v>
      </c>
      <c r="E55" s="108">
        <f t="shared" si="4"/>
        <v>26.136363636363637</v>
      </c>
    </row>
    <row r="56" spans="1:5" ht="21.75" customHeight="1">
      <c r="A56" s="113" t="s">
        <v>140</v>
      </c>
      <c r="B56" s="110">
        <v>18</v>
      </c>
      <c r="C56" s="112">
        <v>18</v>
      </c>
      <c r="D56" s="107">
        <f t="shared" si="3"/>
        <v>0</v>
      </c>
      <c r="E56" s="108">
        <f t="shared" si="4"/>
        <v>0</v>
      </c>
    </row>
    <row r="57" spans="1:5" ht="21.75" customHeight="1">
      <c r="A57" s="113" t="s">
        <v>141</v>
      </c>
      <c r="B57" s="110">
        <v>10</v>
      </c>
      <c r="C57" s="112">
        <v>10</v>
      </c>
      <c r="D57" s="107">
        <f t="shared" si="3"/>
        <v>0</v>
      </c>
      <c r="E57" s="108">
        <f t="shared" si="4"/>
        <v>0</v>
      </c>
    </row>
    <row r="58" spans="1:5" ht="21.75" customHeight="1">
      <c r="A58" s="113" t="s">
        <v>110</v>
      </c>
      <c r="B58" s="110">
        <v>78</v>
      </c>
      <c r="C58" s="112">
        <v>23</v>
      </c>
      <c r="D58" s="107">
        <f t="shared" si="3"/>
        <v>55</v>
      </c>
      <c r="E58" s="108">
        <f t="shared" si="4"/>
        <v>239.1304347826087</v>
      </c>
    </row>
    <row r="59" spans="1:5" ht="21.75" customHeight="1">
      <c r="A59" s="113" t="s">
        <v>142</v>
      </c>
      <c r="B59" s="110">
        <v>18</v>
      </c>
      <c r="C59" s="110"/>
      <c r="D59" s="107">
        <f t="shared" si="3"/>
        <v>18</v>
      </c>
      <c r="E59" s="108"/>
    </row>
    <row r="60" spans="1:5" ht="21.75" customHeight="1">
      <c r="A60" s="109" t="s">
        <v>143</v>
      </c>
      <c r="B60" s="110">
        <f>SUM(B61:B63)</f>
        <v>2998.98</v>
      </c>
      <c r="C60" s="110">
        <f>SUM(C61:C63)</f>
        <v>826</v>
      </c>
      <c r="D60" s="107">
        <f t="shared" si="3"/>
        <v>2172.98</v>
      </c>
      <c r="E60" s="108">
        <f t="shared" si="4"/>
        <v>263.0726392251816</v>
      </c>
    </row>
    <row r="61" spans="1:5" ht="21.75" customHeight="1">
      <c r="A61" s="109" t="s">
        <v>104</v>
      </c>
      <c r="B61" s="110">
        <v>799.98</v>
      </c>
      <c r="C61" s="112">
        <v>770</v>
      </c>
      <c r="D61" s="107">
        <f t="shared" si="3"/>
        <v>29.980000000000018</v>
      </c>
      <c r="E61" s="108">
        <f t="shared" si="4"/>
        <v>3.893506493506496</v>
      </c>
    </row>
    <row r="62" spans="1:5" ht="21.75" customHeight="1">
      <c r="A62" s="113" t="s">
        <v>105</v>
      </c>
      <c r="B62" s="110">
        <v>1089</v>
      </c>
      <c r="C62" s="112">
        <v>49</v>
      </c>
      <c r="D62" s="107">
        <f t="shared" si="3"/>
        <v>1040</v>
      </c>
      <c r="E62" s="108">
        <f t="shared" si="4"/>
        <v>2122.4489795918366</v>
      </c>
    </row>
    <row r="63" spans="1:5" ht="21.75" customHeight="1">
      <c r="A63" s="113" t="s">
        <v>144</v>
      </c>
      <c r="B63" s="110">
        <v>1110</v>
      </c>
      <c r="C63" s="112">
        <v>7</v>
      </c>
      <c r="D63" s="107">
        <f t="shared" si="3"/>
        <v>1103</v>
      </c>
      <c r="E63" s="108">
        <f t="shared" si="4"/>
        <v>15757.142857142859</v>
      </c>
    </row>
    <row r="64" spans="1:5" ht="21.75" customHeight="1">
      <c r="A64" s="109" t="s">
        <v>145</v>
      </c>
      <c r="B64" s="110">
        <f>SUM(B65:B66)</f>
        <v>1006</v>
      </c>
      <c r="C64" s="110">
        <f>SUM(C65:C66)+1</f>
        <v>1052</v>
      </c>
      <c r="D64" s="107">
        <f t="shared" si="3"/>
        <v>-46</v>
      </c>
      <c r="E64" s="108">
        <f t="shared" si="4"/>
        <v>-4.3726235741444865</v>
      </c>
    </row>
    <row r="65" spans="1:5" ht="21.75" customHeight="1">
      <c r="A65" s="109" t="s">
        <v>104</v>
      </c>
      <c r="B65" s="110">
        <v>883</v>
      </c>
      <c r="C65" s="112">
        <v>969</v>
      </c>
      <c r="D65" s="107">
        <f t="shared" si="3"/>
        <v>-86</v>
      </c>
      <c r="E65" s="108">
        <f t="shared" si="4"/>
        <v>-8.875128998968009</v>
      </c>
    </row>
    <row r="66" spans="1:5" ht="21.75" customHeight="1">
      <c r="A66" s="113" t="s">
        <v>146</v>
      </c>
      <c r="B66" s="110">
        <v>123</v>
      </c>
      <c r="C66" s="112">
        <v>82</v>
      </c>
      <c r="D66" s="107">
        <f aca="true" t="shared" si="5" ref="D66:D125">B66-C66</f>
        <v>41</v>
      </c>
      <c r="E66" s="108">
        <f aca="true" t="shared" si="6" ref="E66:E104">D66/C66*100</f>
        <v>50</v>
      </c>
    </row>
    <row r="67" spans="1:5" ht="21.75" customHeight="1">
      <c r="A67" s="109" t="s">
        <v>147</v>
      </c>
      <c r="B67" s="110">
        <f>SUM(B68:B73)</f>
        <v>2589</v>
      </c>
      <c r="C67" s="110">
        <f>SUM(C68:C73)</f>
        <v>2497</v>
      </c>
      <c r="D67" s="107">
        <f t="shared" si="5"/>
        <v>92</v>
      </c>
      <c r="E67" s="108">
        <f t="shared" si="6"/>
        <v>3.68442130556668</v>
      </c>
    </row>
    <row r="68" spans="1:5" ht="21.75" customHeight="1">
      <c r="A68" s="109" t="s">
        <v>104</v>
      </c>
      <c r="B68" s="110">
        <v>2028</v>
      </c>
      <c r="C68" s="112">
        <v>1975</v>
      </c>
      <c r="D68" s="107">
        <f t="shared" si="5"/>
        <v>53</v>
      </c>
      <c r="E68" s="108">
        <f t="shared" si="6"/>
        <v>2.6835443037974684</v>
      </c>
    </row>
    <row r="69" spans="1:5" ht="21.75" customHeight="1">
      <c r="A69" s="113" t="s">
        <v>105</v>
      </c>
      <c r="B69" s="110"/>
      <c r="C69" s="112">
        <v>28</v>
      </c>
      <c r="D69" s="107">
        <f t="shared" si="5"/>
        <v>-28</v>
      </c>
      <c r="E69" s="108">
        <f t="shared" si="6"/>
        <v>-100</v>
      </c>
    </row>
    <row r="70" spans="1:5" ht="21.75" customHeight="1">
      <c r="A70" s="113" t="s">
        <v>148</v>
      </c>
      <c r="B70" s="110">
        <v>300</v>
      </c>
      <c r="C70" s="112">
        <v>256</v>
      </c>
      <c r="D70" s="107">
        <f t="shared" si="5"/>
        <v>44</v>
      </c>
      <c r="E70" s="108">
        <f t="shared" si="6"/>
        <v>17.1875</v>
      </c>
    </row>
    <row r="71" spans="1:5" ht="21.75" customHeight="1">
      <c r="A71" s="113" t="s">
        <v>149</v>
      </c>
      <c r="B71" s="110">
        <v>36</v>
      </c>
      <c r="C71" s="112">
        <v>48</v>
      </c>
      <c r="D71" s="107">
        <f t="shared" si="5"/>
        <v>-12</v>
      </c>
      <c r="E71" s="108">
        <f t="shared" si="6"/>
        <v>-25</v>
      </c>
    </row>
    <row r="72" spans="1:5" ht="21.75" customHeight="1">
      <c r="A72" s="113" t="s">
        <v>150</v>
      </c>
      <c r="B72" s="110">
        <v>28</v>
      </c>
      <c r="C72" s="112">
        <v>35</v>
      </c>
      <c r="D72" s="107">
        <f t="shared" si="5"/>
        <v>-7</v>
      </c>
      <c r="E72" s="108">
        <f t="shared" si="6"/>
        <v>-20</v>
      </c>
    </row>
    <row r="73" spans="1:5" ht="21.75" customHeight="1">
      <c r="A73" s="113" t="s">
        <v>110</v>
      </c>
      <c r="B73" s="110">
        <v>197</v>
      </c>
      <c r="C73" s="110">
        <v>155</v>
      </c>
      <c r="D73" s="107">
        <f t="shared" si="5"/>
        <v>42</v>
      </c>
      <c r="E73" s="108">
        <f t="shared" si="6"/>
        <v>27.09677419354839</v>
      </c>
    </row>
    <row r="74" spans="1:5" ht="21.75" customHeight="1">
      <c r="A74" s="109" t="s">
        <v>151</v>
      </c>
      <c r="B74" s="110">
        <f>SUM(B75:B78)</f>
        <v>5958.98</v>
      </c>
      <c r="C74" s="110">
        <f>SUM(C75:C78)</f>
        <v>6506</v>
      </c>
      <c r="D74" s="107">
        <f t="shared" si="5"/>
        <v>-547.0200000000004</v>
      </c>
      <c r="E74" s="108">
        <f t="shared" si="6"/>
        <v>-8.407931140485712</v>
      </c>
    </row>
    <row r="75" spans="1:5" ht="21.75" customHeight="1">
      <c r="A75" s="109" t="s">
        <v>104</v>
      </c>
      <c r="B75" s="110">
        <v>560</v>
      </c>
      <c r="C75" s="112">
        <v>592</v>
      </c>
      <c r="D75" s="107">
        <f t="shared" si="5"/>
        <v>-32</v>
      </c>
      <c r="E75" s="108">
        <f t="shared" si="6"/>
        <v>-5.405405405405405</v>
      </c>
    </row>
    <row r="76" spans="1:5" ht="21.75" customHeight="1">
      <c r="A76" s="113" t="s">
        <v>152</v>
      </c>
      <c r="B76" s="110">
        <v>1.98</v>
      </c>
      <c r="C76" s="112">
        <v>70</v>
      </c>
      <c r="D76" s="107">
        <f t="shared" si="5"/>
        <v>-68.02</v>
      </c>
      <c r="E76" s="108">
        <f t="shared" si="6"/>
        <v>-97.17142857142856</v>
      </c>
    </row>
    <row r="77" spans="1:5" ht="21.75" customHeight="1">
      <c r="A77" s="113" t="s">
        <v>110</v>
      </c>
      <c r="B77" s="110">
        <v>2294</v>
      </c>
      <c r="C77" s="112">
        <v>2231</v>
      </c>
      <c r="D77" s="107">
        <f t="shared" si="5"/>
        <v>63</v>
      </c>
      <c r="E77" s="108">
        <f t="shared" si="6"/>
        <v>2.823845809054236</v>
      </c>
    </row>
    <row r="78" spans="1:5" ht="21.75" customHeight="1">
      <c r="A78" s="113" t="s">
        <v>153</v>
      </c>
      <c r="B78" s="110">
        <v>3103</v>
      </c>
      <c r="C78" s="112">
        <v>3613</v>
      </c>
      <c r="D78" s="107">
        <f t="shared" si="5"/>
        <v>-510</v>
      </c>
      <c r="E78" s="108">
        <f t="shared" si="6"/>
        <v>-14.115693329642957</v>
      </c>
    </row>
    <row r="79" spans="1:5" ht="21.75" customHeight="1">
      <c r="A79" s="109" t="s">
        <v>154</v>
      </c>
      <c r="B79" s="110">
        <f>SUM(B80:B81)</f>
        <v>264</v>
      </c>
      <c r="C79" s="110">
        <f>SUM(C80:C81)+225</f>
        <v>435.3</v>
      </c>
      <c r="D79" s="107">
        <f t="shared" si="5"/>
        <v>-171.3</v>
      </c>
      <c r="E79" s="108">
        <f t="shared" si="6"/>
        <v>-39.35217091660924</v>
      </c>
    </row>
    <row r="80" spans="1:5" ht="21.75" customHeight="1">
      <c r="A80" s="109" t="s">
        <v>155</v>
      </c>
      <c r="B80" s="110">
        <v>144</v>
      </c>
      <c r="C80" s="112">
        <v>140.8</v>
      </c>
      <c r="D80" s="107">
        <f t="shared" si="5"/>
        <v>3.1999999999999886</v>
      </c>
      <c r="E80" s="108">
        <f t="shared" si="6"/>
        <v>2.2727272727272645</v>
      </c>
    </row>
    <row r="81" spans="1:5" ht="21.75" customHeight="1">
      <c r="A81" s="113" t="s">
        <v>156</v>
      </c>
      <c r="B81" s="110">
        <v>120</v>
      </c>
      <c r="C81" s="112">
        <v>69.5</v>
      </c>
      <c r="D81" s="107">
        <f t="shared" si="5"/>
        <v>50.5</v>
      </c>
      <c r="E81" s="108">
        <f t="shared" si="6"/>
        <v>72.66187050359713</v>
      </c>
    </row>
    <row r="82" spans="1:5" ht="21.75" customHeight="1">
      <c r="A82" s="109" t="s">
        <v>157</v>
      </c>
      <c r="B82" s="110">
        <v>79</v>
      </c>
      <c r="C82" s="110">
        <v>20</v>
      </c>
      <c r="D82" s="107">
        <f t="shared" si="5"/>
        <v>59</v>
      </c>
      <c r="E82" s="108">
        <f t="shared" si="6"/>
        <v>295</v>
      </c>
    </row>
    <row r="83" spans="1:5" ht="21.75" customHeight="1">
      <c r="A83" s="109" t="s">
        <v>158</v>
      </c>
      <c r="B83" s="110">
        <v>75</v>
      </c>
      <c r="C83" s="112">
        <v>20</v>
      </c>
      <c r="D83" s="107">
        <f t="shared" si="5"/>
        <v>55</v>
      </c>
      <c r="E83" s="108">
        <f t="shared" si="6"/>
        <v>275</v>
      </c>
    </row>
    <row r="84" spans="1:5" ht="21.75" customHeight="1">
      <c r="A84" s="109" t="s">
        <v>159</v>
      </c>
      <c r="B84" s="110">
        <f>SUM(B85:B88)</f>
        <v>97</v>
      </c>
      <c r="C84" s="110">
        <f>SUM(C85:C88)</f>
        <v>95.5</v>
      </c>
      <c r="D84" s="107">
        <f t="shared" si="5"/>
        <v>1.5</v>
      </c>
      <c r="E84" s="108">
        <f t="shared" si="6"/>
        <v>1.5706806282722512</v>
      </c>
    </row>
    <row r="85" spans="1:5" ht="21.75" customHeight="1">
      <c r="A85" s="109" t="s">
        <v>160</v>
      </c>
      <c r="B85" s="110">
        <v>77</v>
      </c>
      <c r="C85" s="112">
        <v>80.2</v>
      </c>
      <c r="D85" s="107">
        <f t="shared" si="5"/>
        <v>-3.200000000000003</v>
      </c>
      <c r="E85" s="108">
        <f t="shared" si="6"/>
        <v>-3.9900249376558636</v>
      </c>
    </row>
    <row r="86" spans="1:5" ht="21.75" customHeight="1">
      <c r="A86" s="113" t="s">
        <v>105</v>
      </c>
      <c r="B86" s="110">
        <v>18</v>
      </c>
      <c r="C86" s="110"/>
      <c r="D86" s="107">
        <f t="shared" si="5"/>
        <v>18</v>
      </c>
      <c r="E86" s="108"/>
    </row>
    <row r="87" spans="1:5" ht="21.75" customHeight="1">
      <c r="A87" s="113" t="s">
        <v>161</v>
      </c>
      <c r="B87" s="110"/>
      <c r="C87" s="110">
        <v>15.3</v>
      </c>
      <c r="D87" s="107">
        <f t="shared" si="5"/>
        <v>-15.3</v>
      </c>
      <c r="E87" s="108">
        <f t="shared" si="6"/>
        <v>-100</v>
      </c>
    </row>
    <row r="88" spans="1:5" ht="21.75" customHeight="1">
      <c r="A88" s="113" t="s">
        <v>110</v>
      </c>
      <c r="B88" s="110">
        <v>2</v>
      </c>
      <c r="C88" s="110"/>
      <c r="D88" s="107">
        <f t="shared" si="5"/>
        <v>2</v>
      </c>
      <c r="E88" s="108"/>
    </row>
    <row r="89" spans="1:5" ht="21.75" customHeight="1">
      <c r="A89" s="109" t="s">
        <v>162</v>
      </c>
      <c r="B89" s="110">
        <f>SUM(B90:B91)</f>
        <v>327</v>
      </c>
      <c r="C89" s="110">
        <f>SUM(C90:C91)</f>
        <v>333</v>
      </c>
      <c r="D89" s="107">
        <f t="shared" si="5"/>
        <v>-6</v>
      </c>
      <c r="E89" s="108">
        <f t="shared" si="6"/>
        <v>-1.8018018018018018</v>
      </c>
    </row>
    <row r="90" spans="1:5" ht="21.75" customHeight="1">
      <c r="A90" s="109" t="s">
        <v>104</v>
      </c>
      <c r="B90" s="110">
        <v>291</v>
      </c>
      <c r="C90" s="112">
        <v>297</v>
      </c>
      <c r="D90" s="107">
        <f t="shared" si="5"/>
        <v>-6</v>
      </c>
      <c r="E90" s="108">
        <f t="shared" si="6"/>
        <v>-2.0202020202020203</v>
      </c>
    </row>
    <row r="91" spans="1:5" ht="21.75" customHeight="1">
      <c r="A91" s="113" t="s">
        <v>163</v>
      </c>
      <c r="B91" s="110">
        <v>36</v>
      </c>
      <c r="C91" s="110">
        <v>36</v>
      </c>
      <c r="D91" s="107">
        <f t="shared" si="5"/>
        <v>0</v>
      </c>
      <c r="E91" s="108">
        <f t="shared" si="6"/>
        <v>0</v>
      </c>
    </row>
    <row r="92" spans="1:5" ht="21.75" customHeight="1">
      <c r="A92" s="109" t="s">
        <v>164</v>
      </c>
      <c r="B92" s="110">
        <f>SUM(B93:B95)</f>
        <v>726</v>
      </c>
      <c r="C92" s="110">
        <f>SUM(C93:C95)</f>
        <v>718.4</v>
      </c>
      <c r="D92" s="107">
        <f t="shared" si="5"/>
        <v>7.600000000000023</v>
      </c>
      <c r="E92" s="108">
        <f t="shared" si="6"/>
        <v>1.0579064587973306</v>
      </c>
    </row>
    <row r="93" spans="1:5" ht="21.75" customHeight="1">
      <c r="A93" s="109" t="s">
        <v>104</v>
      </c>
      <c r="B93" s="110">
        <v>509</v>
      </c>
      <c r="C93" s="112">
        <v>495.8</v>
      </c>
      <c r="D93" s="107">
        <f t="shared" si="5"/>
        <v>13.199999999999989</v>
      </c>
      <c r="E93" s="108">
        <f t="shared" si="6"/>
        <v>2.662363856393705</v>
      </c>
    </row>
    <row r="94" spans="1:5" ht="21.75" customHeight="1">
      <c r="A94" s="113" t="s">
        <v>105</v>
      </c>
      <c r="B94" s="110">
        <v>59</v>
      </c>
      <c r="C94" s="112">
        <v>69.6</v>
      </c>
      <c r="D94" s="107">
        <f t="shared" si="5"/>
        <v>-10.599999999999994</v>
      </c>
      <c r="E94" s="108">
        <f t="shared" si="6"/>
        <v>-15.229885057471257</v>
      </c>
    </row>
    <row r="95" spans="1:5" ht="21.75" customHeight="1">
      <c r="A95" s="113" t="s">
        <v>165</v>
      </c>
      <c r="B95" s="110">
        <v>158</v>
      </c>
      <c r="C95" s="110">
        <v>153</v>
      </c>
      <c r="D95" s="107">
        <f t="shared" si="5"/>
        <v>5</v>
      </c>
      <c r="E95" s="108">
        <f t="shared" si="6"/>
        <v>3.2679738562091507</v>
      </c>
    </row>
    <row r="96" spans="1:5" ht="21.75" customHeight="1">
      <c r="A96" s="109" t="s">
        <v>166</v>
      </c>
      <c r="B96" s="110">
        <f>SUM(B97:B101)</f>
        <v>995</v>
      </c>
      <c r="C96" s="110">
        <f>SUM(C97:C101)</f>
        <v>1388.3</v>
      </c>
      <c r="D96" s="107">
        <f t="shared" si="5"/>
        <v>-393.29999999999995</v>
      </c>
      <c r="E96" s="108">
        <f t="shared" si="6"/>
        <v>-28.32961175538428</v>
      </c>
    </row>
    <row r="97" spans="1:5" ht="21.75" customHeight="1">
      <c r="A97" s="109" t="s">
        <v>104</v>
      </c>
      <c r="B97" s="110">
        <v>542</v>
      </c>
      <c r="C97" s="112">
        <v>600.8</v>
      </c>
      <c r="D97" s="107">
        <f t="shared" si="5"/>
        <v>-58.799999999999955</v>
      </c>
      <c r="E97" s="108">
        <f t="shared" si="6"/>
        <v>-9.786950732356852</v>
      </c>
    </row>
    <row r="98" spans="1:5" ht="21.75" customHeight="1">
      <c r="A98" s="113" t="s">
        <v>105</v>
      </c>
      <c r="B98" s="110">
        <v>128</v>
      </c>
      <c r="C98" s="112">
        <v>123.5</v>
      </c>
      <c r="D98" s="107">
        <f t="shared" si="5"/>
        <v>4.5</v>
      </c>
      <c r="E98" s="108">
        <f t="shared" si="6"/>
        <v>3.643724696356275</v>
      </c>
    </row>
    <row r="99" spans="1:5" ht="21.75" customHeight="1">
      <c r="A99" s="113" t="s">
        <v>167</v>
      </c>
      <c r="B99" s="110">
        <v>20</v>
      </c>
      <c r="C99" s="112">
        <v>20</v>
      </c>
      <c r="D99" s="107">
        <f t="shared" si="5"/>
        <v>0</v>
      </c>
      <c r="E99" s="108">
        <f t="shared" si="6"/>
        <v>0</v>
      </c>
    </row>
    <row r="100" spans="1:5" ht="21.75" customHeight="1">
      <c r="A100" s="113" t="s">
        <v>110</v>
      </c>
      <c r="B100" s="110">
        <v>24</v>
      </c>
      <c r="C100" s="112">
        <v>24</v>
      </c>
      <c r="D100" s="107">
        <f t="shared" si="5"/>
        <v>0</v>
      </c>
      <c r="E100" s="108">
        <f t="shared" si="6"/>
        <v>0</v>
      </c>
    </row>
    <row r="101" spans="1:5" ht="21.75" customHeight="1">
      <c r="A101" s="113" t="s">
        <v>168</v>
      </c>
      <c r="B101" s="110">
        <v>281</v>
      </c>
      <c r="C101" s="112">
        <v>620</v>
      </c>
      <c r="D101" s="107">
        <f t="shared" si="5"/>
        <v>-339</v>
      </c>
      <c r="E101" s="108">
        <f t="shared" si="6"/>
        <v>-54.677419354838705</v>
      </c>
    </row>
    <row r="102" spans="1:5" ht="21.75" customHeight="1">
      <c r="A102" s="109" t="s">
        <v>169</v>
      </c>
      <c r="B102" s="110">
        <f>SUM(B103:B106)</f>
        <v>18122</v>
      </c>
      <c r="C102" s="110">
        <f>SUM(C103:C106)</f>
        <v>3514</v>
      </c>
      <c r="D102" s="107">
        <f t="shared" si="5"/>
        <v>14608</v>
      </c>
      <c r="E102" s="108">
        <f t="shared" si="6"/>
        <v>415.70859419465</v>
      </c>
    </row>
    <row r="103" spans="1:5" ht="21.75" customHeight="1">
      <c r="A103" s="109" t="s">
        <v>104</v>
      </c>
      <c r="B103" s="110">
        <v>1589</v>
      </c>
      <c r="C103" s="112">
        <v>2756</v>
      </c>
      <c r="D103" s="107">
        <f t="shared" si="5"/>
        <v>-1167</v>
      </c>
      <c r="E103" s="108">
        <f t="shared" si="6"/>
        <v>-42.34397677793904</v>
      </c>
    </row>
    <row r="104" spans="1:5" ht="21.75" customHeight="1">
      <c r="A104" s="113" t="s">
        <v>105</v>
      </c>
      <c r="B104" s="110">
        <v>1063</v>
      </c>
      <c r="C104" s="112">
        <v>758</v>
      </c>
      <c r="D104" s="107">
        <f t="shared" si="5"/>
        <v>305</v>
      </c>
      <c r="E104" s="108">
        <f t="shared" si="6"/>
        <v>40.23746701846966</v>
      </c>
    </row>
    <row r="105" spans="1:5" ht="21.75" customHeight="1">
      <c r="A105" s="113" t="s">
        <v>110</v>
      </c>
      <c r="B105" s="110">
        <v>20</v>
      </c>
      <c r="C105" s="110"/>
      <c r="D105" s="107">
        <f t="shared" si="5"/>
        <v>20</v>
      </c>
      <c r="E105" s="108"/>
    </row>
    <row r="106" spans="1:5" ht="21.75" customHeight="1">
      <c r="A106" s="113" t="s">
        <v>170</v>
      </c>
      <c r="B106" s="110">
        <v>15450</v>
      </c>
      <c r="C106" s="112"/>
      <c r="D106" s="107">
        <f t="shared" si="5"/>
        <v>15450</v>
      </c>
      <c r="E106" s="108"/>
    </row>
    <row r="107" spans="1:5" ht="21.75" customHeight="1">
      <c r="A107" s="109" t="s">
        <v>171</v>
      </c>
      <c r="B107" s="110">
        <f>SUM(B108:B109)</f>
        <v>1882</v>
      </c>
      <c r="C107" s="110">
        <f>SUM(C108:C109)</f>
        <v>1465</v>
      </c>
      <c r="D107" s="107">
        <f t="shared" si="5"/>
        <v>417</v>
      </c>
      <c r="E107" s="108">
        <f aca="true" t="shared" si="7" ref="E107:E125">D107/C107*100</f>
        <v>28.464163822525595</v>
      </c>
    </row>
    <row r="108" spans="1:5" ht="21.75" customHeight="1">
      <c r="A108" s="115" t="s">
        <v>104</v>
      </c>
      <c r="B108" s="110"/>
      <c r="C108" s="112">
        <v>657</v>
      </c>
      <c r="D108" s="107">
        <f t="shared" si="5"/>
        <v>-657</v>
      </c>
      <c r="E108" s="108">
        <f t="shared" si="7"/>
        <v>-100</v>
      </c>
    </row>
    <row r="109" spans="1:5" ht="21.75" customHeight="1">
      <c r="A109" s="113" t="s">
        <v>105</v>
      </c>
      <c r="B109" s="110">
        <v>1882</v>
      </c>
      <c r="C109" s="112">
        <v>808</v>
      </c>
      <c r="D109" s="107">
        <f t="shared" si="5"/>
        <v>1074</v>
      </c>
      <c r="E109" s="108">
        <f t="shared" si="7"/>
        <v>132.92079207920793</v>
      </c>
    </row>
    <row r="110" spans="1:5" ht="21.75" customHeight="1">
      <c r="A110" s="109" t="s">
        <v>172</v>
      </c>
      <c r="B110" s="110">
        <f>SUM(B111:B114)</f>
        <v>1844.99</v>
      </c>
      <c r="C110" s="110">
        <f>SUM(C111:C114)</f>
        <v>1110</v>
      </c>
      <c r="D110" s="107">
        <f t="shared" si="5"/>
        <v>734.99</v>
      </c>
      <c r="E110" s="108">
        <f t="shared" si="7"/>
        <v>66.21531531531531</v>
      </c>
    </row>
    <row r="111" spans="1:5" ht="21.75" customHeight="1">
      <c r="A111" s="109" t="s">
        <v>104</v>
      </c>
      <c r="B111" s="110">
        <v>882.99</v>
      </c>
      <c r="C111" s="112">
        <v>407</v>
      </c>
      <c r="D111" s="107">
        <f t="shared" si="5"/>
        <v>475.99</v>
      </c>
      <c r="E111" s="108">
        <f t="shared" si="7"/>
        <v>116.95085995085994</v>
      </c>
    </row>
    <row r="112" spans="1:5" ht="21.75" customHeight="1">
      <c r="A112" s="113" t="s">
        <v>105</v>
      </c>
      <c r="B112" s="110">
        <v>924</v>
      </c>
      <c r="C112" s="112">
        <v>666</v>
      </c>
      <c r="D112" s="107">
        <f t="shared" si="5"/>
        <v>258</v>
      </c>
      <c r="E112" s="108">
        <f t="shared" si="7"/>
        <v>38.73873873873874</v>
      </c>
    </row>
    <row r="113" spans="1:5" ht="21.75" customHeight="1">
      <c r="A113" s="113" t="s">
        <v>110</v>
      </c>
      <c r="B113" s="110">
        <v>34</v>
      </c>
      <c r="C113" s="112">
        <v>33</v>
      </c>
      <c r="D113" s="107">
        <f t="shared" si="5"/>
        <v>1</v>
      </c>
      <c r="E113" s="108">
        <f t="shared" si="7"/>
        <v>3.0303030303030303</v>
      </c>
    </row>
    <row r="114" spans="1:5" ht="21.75" customHeight="1">
      <c r="A114" s="113" t="s">
        <v>173</v>
      </c>
      <c r="B114" s="110">
        <v>4</v>
      </c>
      <c r="C114" s="112">
        <v>4</v>
      </c>
      <c r="D114" s="107">
        <f t="shared" si="5"/>
        <v>0</v>
      </c>
      <c r="E114" s="108">
        <f t="shared" si="7"/>
        <v>0</v>
      </c>
    </row>
    <row r="115" spans="1:5" ht="21.75" customHeight="1">
      <c r="A115" s="109" t="s">
        <v>174</v>
      </c>
      <c r="B115" s="110">
        <f>SUM(B116:B117)</f>
        <v>277</v>
      </c>
      <c r="C115" s="110">
        <f>SUM(C116:C117)</f>
        <v>217</v>
      </c>
      <c r="D115" s="107">
        <f t="shared" si="5"/>
        <v>60</v>
      </c>
      <c r="E115" s="108">
        <f t="shared" si="7"/>
        <v>27.64976958525346</v>
      </c>
    </row>
    <row r="116" spans="1:5" ht="21.75" customHeight="1">
      <c r="A116" s="109" t="s">
        <v>104</v>
      </c>
      <c r="B116" s="110">
        <v>222</v>
      </c>
      <c r="C116" s="112">
        <v>169</v>
      </c>
      <c r="D116" s="107">
        <f t="shared" si="5"/>
        <v>53</v>
      </c>
      <c r="E116" s="108">
        <f t="shared" si="7"/>
        <v>31.360946745562128</v>
      </c>
    </row>
    <row r="117" spans="1:5" ht="21.75" customHeight="1">
      <c r="A117" s="113" t="s">
        <v>105</v>
      </c>
      <c r="B117" s="110">
        <v>55</v>
      </c>
      <c r="C117" s="112">
        <v>48</v>
      </c>
      <c r="D117" s="107">
        <f t="shared" si="5"/>
        <v>7</v>
      </c>
      <c r="E117" s="108">
        <f t="shared" si="7"/>
        <v>14.583333333333334</v>
      </c>
    </row>
    <row r="118" spans="1:5" ht="21.75" customHeight="1">
      <c r="A118" s="109" t="s">
        <v>175</v>
      </c>
      <c r="B118" s="110">
        <f>SUM(B119)</f>
        <v>116</v>
      </c>
      <c r="C118" s="110">
        <f>SUM(C119)</f>
        <v>226</v>
      </c>
      <c r="D118" s="107">
        <f t="shared" si="5"/>
        <v>-110</v>
      </c>
      <c r="E118" s="108">
        <f t="shared" si="7"/>
        <v>-48.67256637168141</v>
      </c>
    </row>
    <row r="119" spans="1:5" ht="21.75" customHeight="1">
      <c r="A119" s="109" t="s">
        <v>176</v>
      </c>
      <c r="B119" s="110">
        <v>116</v>
      </c>
      <c r="C119" s="112">
        <v>226</v>
      </c>
      <c r="D119" s="107">
        <f t="shared" si="5"/>
        <v>-110</v>
      </c>
      <c r="E119" s="108">
        <f t="shared" si="7"/>
        <v>-48.67256637168141</v>
      </c>
    </row>
    <row r="120" spans="1:5" ht="21.75" customHeight="1">
      <c r="A120" s="109" t="s">
        <v>58</v>
      </c>
      <c r="B120" s="110">
        <f>SUM(B121)</f>
        <v>2698</v>
      </c>
      <c r="C120" s="110">
        <v>3805</v>
      </c>
      <c r="D120" s="107">
        <f t="shared" si="5"/>
        <v>-1107</v>
      </c>
      <c r="E120" s="108">
        <f t="shared" si="7"/>
        <v>-29.09329829172142</v>
      </c>
    </row>
    <row r="121" spans="1:5" ht="21.75" customHeight="1">
      <c r="A121" s="116" t="s">
        <v>177</v>
      </c>
      <c r="B121" s="110">
        <v>2698</v>
      </c>
      <c r="C121" s="110">
        <v>3774</v>
      </c>
      <c r="D121" s="107">
        <f t="shared" si="5"/>
        <v>-1076</v>
      </c>
      <c r="E121" s="108">
        <f t="shared" si="7"/>
        <v>-28.51086380498145</v>
      </c>
    </row>
    <row r="122" spans="1:5" ht="21.75" customHeight="1">
      <c r="A122" s="109" t="s">
        <v>178</v>
      </c>
      <c r="B122" s="110">
        <v>58</v>
      </c>
      <c r="C122" s="112">
        <v>53</v>
      </c>
      <c r="D122" s="107">
        <f t="shared" si="5"/>
        <v>5</v>
      </c>
      <c r="E122" s="108">
        <f t="shared" si="7"/>
        <v>9.433962264150944</v>
      </c>
    </row>
    <row r="123" spans="1:5" ht="21.75" customHeight="1">
      <c r="A123" s="117" t="s">
        <v>179</v>
      </c>
      <c r="B123" s="110">
        <v>80</v>
      </c>
      <c r="C123" s="112">
        <v>80</v>
      </c>
      <c r="D123" s="107">
        <f t="shared" si="5"/>
        <v>0</v>
      </c>
      <c r="E123" s="108">
        <f t="shared" si="7"/>
        <v>0</v>
      </c>
    </row>
    <row r="124" spans="1:5" ht="21.75" customHeight="1">
      <c r="A124" s="117" t="s">
        <v>180</v>
      </c>
      <c r="B124" s="110">
        <v>27</v>
      </c>
      <c r="C124" s="112">
        <v>34</v>
      </c>
      <c r="D124" s="107">
        <f t="shared" si="5"/>
        <v>-7</v>
      </c>
      <c r="E124" s="108">
        <f t="shared" si="7"/>
        <v>-20.588235294117645</v>
      </c>
    </row>
    <row r="125" spans="1:5" ht="21.75" customHeight="1">
      <c r="A125" s="117" t="s">
        <v>181</v>
      </c>
      <c r="B125" s="110">
        <v>160</v>
      </c>
      <c r="C125" s="112">
        <v>186</v>
      </c>
      <c r="D125" s="107">
        <f t="shared" si="5"/>
        <v>-26</v>
      </c>
      <c r="E125" s="108">
        <f t="shared" si="7"/>
        <v>-13.978494623655912</v>
      </c>
    </row>
    <row r="126" spans="1:5" ht="21.75" customHeight="1">
      <c r="A126" s="117" t="s">
        <v>182</v>
      </c>
      <c r="B126" s="110">
        <v>323</v>
      </c>
      <c r="C126" s="112">
        <v>402</v>
      </c>
      <c r="D126" s="107">
        <f aca="true" t="shared" si="8" ref="D126:D190">B126-C126</f>
        <v>-79</v>
      </c>
      <c r="E126" s="108">
        <f aca="true" t="shared" si="9" ref="E126:E184">D126/C126*100</f>
        <v>-19.65174129353234</v>
      </c>
    </row>
    <row r="127" spans="1:5" ht="21.75" customHeight="1">
      <c r="A127" s="117" t="s">
        <v>183</v>
      </c>
      <c r="B127" s="110"/>
      <c r="C127" s="112">
        <v>40</v>
      </c>
      <c r="D127" s="107">
        <f t="shared" si="8"/>
        <v>-40</v>
      </c>
      <c r="E127" s="108">
        <f t="shared" si="9"/>
        <v>-100</v>
      </c>
    </row>
    <row r="128" spans="1:5" ht="21.75" customHeight="1">
      <c r="A128" s="109" t="s">
        <v>59</v>
      </c>
      <c r="B128" s="110">
        <f>SUM(B129,B133,B142,B144,B149,B153,B160,B167,B173)</f>
        <v>60812.04</v>
      </c>
      <c r="C128" s="110">
        <f>SUM(C129,C133,C142,C144,C149,C153,C160,C167,C173)</f>
        <v>59267.4</v>
      </c>
      <c r="D128" s="107">
        <f t="shared" si="8"/>
        <v>1544.6399999999994</v>
      </c>
      <c r="E128" s="108">
        <f t="shared" si="9"/>
        <v>2.606221970256835</v>
      </c>
    </row>
    <row r="129" spans="1:5" ht="21.75" customHeight="1">
      <c r="A129" s="109" t="s">
        <v>184</v>
      </c>
      <c r="B129" s="110">
        <f>SUM(B130:B132)</f>
        <v>1634</v>
      </c>
      <c r="C129" s="110">
        <f>SUM(C130:C132)</f>
        <v>1478</v>
      </c>
      <c r="D129" s="107">
        <f t="shared" si="8"/>
        <v>156</v>
      </c>
      <c r="E129" s="108">
        <f t="shared" si="9"/>
        <v>10.554803788903925</v>
      </c>
    </row>
    <row r="130" spans="1:5" ht="21.75" customHeight="1">
      <c r="A130" s="117" t="s">
        <v>185</v>
      </c>
      <c r="B130" s="110">
        <v>258</v>
      </c>
      <c r="C130" s="112">
        <v>262</v>
      </c>
      <c r="D130" s="107">
        <f t="shared" si="8"/>
        <v>-4</v>
      </c>
      <c r="E130" s="108">
        <f t="shared" si="9"/>
        <v>-1.5267175572519083</v>
      </c>
    </row>
    <row r="131" spans="1:5" ht="21.75" customHeight="1">
      <c r="A131" s="117" t="s">
        <v>186</v>
      </c>
      <c r="B131" s="110">
        <v>1318</v>
      </c>
      <c r="C131" s="112">
        <v>1141</v>
      </c>
      <c r="D131" s="107">
        <f t="shared" si="8"/>
        <v>177</v>
      </c>
      <c r="E131" s="108">
        <f t="shared" si="9"/>
        <v>15.512708150744961</v>
      </c>
    </row>
    <row r="132" spans="1:5" ht="21.75" customHeight="1">
      <c r="A132" s="117" t="s">
        <v>187</v>
      </c>
      <c r="B132" s="110">
        <v>58</v>
      </c>
      <c r="C132" s="112">
        <v>75</v>
      </c>
      <c r="D132" s="107">
        <f t="shared" si="8"/>
        <v>-17</v>
      </c>
      <c r="E132" s="108">
        <f t="shared" si="9"/>
        <v>-22.666666666666664</v>
      </c>
    </row>
    <row r="133" spans="1:5" ht="21.75" customHeight="1">
      <c r="A133" s="109" t="s">
        <v>188</v>
      </c>
      <c r="B133" s="110">
        <v>53804.04</v>
      </c>
      <c r="C133" s="110">
        <v>45688</v>
      </c>
      <c r="D133" s="107">
        <f t="shared" si="8"/>
        <v>8116.040000000001</v>
      </c>
      <c r="E133" s="108">
        <f t="shared" si="9"/>
        <v>17.76405182980214</v>
      </c>
    </row>
    <row r="134" spans="1:5" ht="21.75" customHeight="1">
      <c r="A134" s="109" t="s">
        <v>104</v>
      </c>
      <c r="B134" s="110">
        <v>44022.04</v>
      </c>
      <c r="C134" s="112">
        <v>36539</v>
      </c>
      <c r="D134" s="107">
        <f t="shared" si="8"/>
        <v>7483.040000000001</v>
      </c>
      <c r="E134" s="108">
        <f t="shared" si="9"/>
        <v>20.479597142778953</v>
      </c>
    </row>
    <row r="135" spans="1:5" ht="21.75" customHeight="1">
      <c r="A135" s="117" t="s">
        <v>189</v>
      </c>
      <c r="B135" s="110"/>
      <c r="C135" s="112">
        <v>80</v>
      </c>
      <c r="D135" s="107">
        <f t="shared" si="8"/>
        <v>-80</v>
      </c>
      <c r="E135" s="108">
        <f t="shared" si="9"/>
        <v>-100</v>
      </c>
    </row>
    <row r="136" spans="1:5" ht="21.75" customHeight="1">
      <c r="A136" s="117" t="s">
        <v>190</v>
      </c>
      <c r="B136" s="110">
        <v>158</v>
      </c>
      <c r="C136" s="110">
        <v>139</v>
      </c>
      <c r="D136" s="107">
        <f t="shared" si="8"/>
        <v>19</v>
      </c>
      <c r="E136" s="108">
        <f t="shared" si="9"/>
        <v>13.66906474820144</v>
      </c>
    </row>
    <row r="137" spans="1:5" ht="21.75" customHeight="1">
      <c r="A137" s="117" t="s">
        <v>191</v>
      </c>
      <c r="B137" s="110">
        <v>3941</v>
      </c>
      <c r="C137" s="112">
        <v>1343</v>
      </c>
      <c r="D137" s="107">
        <f t="shared" si="8"/>
        <v>2598</v>
      </c>
      <c r="E137" s="108">
        <f t="shared" si="9"/>
        <v>193.4475055845123</v>
      </c>
    </row>
    <row r="138" spans="1:5" ht="21.75" customHeight="1">
      <c r="A138" s="117" t="s">
        <v>192</v>
      </c>
      <c r="B138" s="110">
        <v>70</v>
      </c>
      <c r="C138" s="112">
        <v>282</v>
      </c>
      <c r="D138" s="107">
        <f t="shared" si="8"/>
        <v>-212</v>
      </c>
      <c r="E138" s="108">
        <f t="shared" si="9"/>
        <v>-75.177304964539</v>
      </c>
    </row>
    <row r="139" spans="1:5" ht="21.75" customHeight="1">
      <c r="A139" s="117" t="s">
        <v>193</v>
      </c>
      <c r="B139" s="110">
        <v>942</v>
      </c>
      <c r="C139" s="112">
        <v>690</v>
      </c>
      <c r="D139" s="107">
        <f t="shared" si="8"/>
        <v>252</v>
      </c>
      <c r="E139" s="108">
        <f t="shared" si="9"/>
        <v>36.52173913043478</v>
      </c>
    </row>
    <row r="140" spans="1:5" ht="21.75" customHeight="1">
      <c r="A140" s="117" t="s">
        <v>194</v>
      </c>
      <c r="B140" s="110">
        <v>1126</v>
      </c>
      <c r="C140" s="112">
        <v>1606</v>
      </c>
      <c r="D140" s="107">
        <f t="shared" si="8"/>
        <v>-480</v>
      </c>
      <c r="E140" s="108">
        <f t="shared" si="9"/>
        <v>-29.8879202988792</v>
      </c>
    </row>
    <row r="141" spans="1:5" ht="21.75" customHeight="1">
      <c r="A141" s="117" t="s">
        <v>195</v>
      </c>
      <c r="B141" s="110">
        <v>945</v>
      </c>
      <c r="C141" s="112">
        <v>2434</v>
      </c>
      <c r="D141" s="107">
        <f t="shared" si="8"/>
        <v>-1489</v>
      </c>
      <c r="E141" s="108">
        <f t="shared" si="9"/>
        <v>-61.17502054231717</v>
      </c>
    </row>
    <row r="142" spans="1:5" ht="21.75" customHeight="1">
      <c r="A142" s="109" t="s">
        <v>196</v>
      </c>
      <c r="B142" s="110">
        <f>SUM(B143)</f>
        <v>43</v>
      </c>
      <c r="C142" s="110">
        <f>SUM(C143)</f>
        <v>0</v>
      </c>
      <c r="D142" s="107">
        <f t="shared" si="8"/>
        <v>43</v>
      </c>
      <c r="E142" s="108"/>
    </row>
    <row r="143" spans="1:5" ht="21.75" customHeight="1">
      <c r="A143" s="109" t="s">
        <v>197</v>
      </c>
      <c r="B143" s="110">
        <v>43</v>
      </c>
      <c r="C143" s="110"/>
      <c r="D143" s="107">
        <f t="shared" si="8"/>
        <v>43</v>
      </c>
      <c r="E143" s="108"/>
    </row>
    <row r="144" spans="1:5" ht="21.75" customHeight="1">
      <c r="A144" s="109" t="s">
        <v>198</v>
      </c>
      <c r="B144" s="118">
        <f>SUM(B145:B148)</f>
        <v>0</v>
      </c>
      <c r="C144" s="110">
        <f>SUM(C145:C148)</f>
        <v>2929</v>
      </c>
      <c r="D144" s="107">
        <f t="shared" si="8"/>
        <v>-2929</v>
      </c>
      <c r="E144" s="108">
        <f t="shared" si="9"/>
        <v>-100</v>
      </c>
    </row>
    <row r="145" spans="1:5" ht="21.75" customHeight="1">
      <c r="A145" s="109" t="s">
        <v>104</v>
      </c>
      <c r="B145" s="110"/>
      <c r="C145" s="112">
        <v>2471</v>
      </c>
      <c r="D145" s="107">
        <f t="shared" si="8"/>
        <v>-2471</v>
      </c>
      <c r="E145" s="108">
        <f t="shared" si="9"/>
        <v>-100</v>
      </c>
    </row>
    <row r="146" spans="1:5" ht="21.75" customHeight="1">
      <c r="A146" s="113" t="s">
        <v>116</v>
      </c>
      <c r="B146" s="110"/>
      <c r="C146" s="112">
        <v>409</v>
      </c>
      <c r="D146" s="107">
        <f t="shared" si="8"/>
        <v>-409</v>
      </c>
      <c r="E146" s="108">
        <f t="shared" si="9"/>
        <v>-100</v>
      </c>
    </row>
    <row r="147" spans="1:5" ht="21.75" customHeight="1">
      <c r="A147" s="113" t="s">
        <v>199</v>
      </c>
      <c r="B147" s="110"/>
      <c r="C147" s="112">
        <v>6</v>
      </c>
      <c r="D147" s="107">
        <f t="shared" si="8"/>
        <v>-6</v>
      </c>
      <c r="E147" s="108">
        <f t="shared" si="9"/>
        <v>-100</v>
      </c>
    </row>
    <row r="148" spans="1:5" ht="21.75" customHeight="1">
      <c r="A148" s="113" t="s">
        <v>119</v>
      </c>
      <c r="B148" s="110"/>
      <c r="C148" s="110">
        <v>43</v>
      </c>
      <c r="D148" s="107">
        <f t="shared" si="8"/>
        <v>-43</v>
      </c>
      <c r="E148" s="108">
        <f t="shared" si="9"/>
        <v>-100</v>
      </c>
    </row>
    <row r="149" spans="1:5" ht="21.75" customHeight="1">
      <c r="A149" s="109" t="s">
        <v>200</v>
      </c>
      <c r="B149" s="118">
        <f>SUM(B150:B152)</f>
        <v>0</v>
      </c>
      <c r="C149" s="110">
        <f>SUM(C150:C152)</f>
        <v>3687</v>
      </c>
      <c r="D149" s="107">
        <f t="shared" si="8"/>
        <v>-3687</v>
      </c>
      <c r="E149" s="108">
        <f t="shared" si="9"/>
        <v>-100</v>
      </c>
    </row>
    <row r="150" spans="1:5" ht="21.75" customHeight="1">
      <c r="A150" s="109" t="s">
        <v>104</v>
      </c>
      <c r="B150" s="110"/>
      <c r="C150" s="112">
        <v>2138</v>
      </c>
      <c r="D150" s="107">
        <f t="shared" si="8"/>
        <v>-2138</v>
      </c>
      <c r="E150" s="108">
        <f t="shared" si="9"/>
        <v>-100</v>
      </c>
    </row>
    <row r="151" spans="1:5" ht="21.75" customHeight="1">
      <c r="A151" s="113" t="s">
        <v>105</v>
      </c>
      <c r="B151" s="110"/>
      <c r="C151" s="112">
        <v>1510</v>
      </c>
      <c r="D151" s="107">
        <f t="shared" si="8"/>
        <v>-1510</v>
      </c>
      <c r="E151" s="108">
        <f t="shared" si="9"/>
        <v>-100</v>
      </c>
    </row>
    <row r="152" spans="1:5" ht="21.75" customHeight="1">
      <c r="A152" s="113" t="s">
        <v>110</v>
      </c>
      <c r="B152" s="110"/>
      <c r="C152" s="110">
        <v>39</v>
      </c>
      <c r="D152" s="107">
        <f t="shared" si="8"/>
        <v>-39</v>
      </c>
      <c r="E152" s="108">
        <f t="shared" si="9"/>
        <v>-100</v>
      </c>
    </row>
    <row r="153" spans="1:5" ht="21.75" customHeight="1">
      <c r="A153" s="109" t="s">
        <v>201</v>
      </c>
      <c r="B153" s="110">
        <v>863</v>
      </c>
      <c r="C153" s="110">
        <v>851</v>
      </c>
      <c r="D153" s="107">
        <f t="shared" si="8"/>
        <v>12</v>
      </c>
      <c r="E153" s="108">
        <f t="shared" si="9"/>
        <v>1.410105757931845</v>
      </c>
    </row>
    <row r="154" spans="1:5" ht="21.75" customHeight="1">
      <c r="A154" s="109" t="s">
        <v>104</v>
      </c>
      <c r="B154" s="110">
        <v>687</v>
      </c>
      <c r="C154" s="112">
        <v>696</v>
      </c>
      <c r="D154" s="107">
        <f t="shared" si="8"/>
        <v>-9</v>
      </c>
      <c r="E154" s="108">
        <f t="shared" si="9"/>
        <v>-1.293103448275862</v>
      </c>
    </row>
    <row r="155" spans="1:5" ht="21.75" customHeight="1">
      <c r="A155" s="113" t="s">
        <v>202</v>
      </c>
      <c r="B155" s="110">
        <v>21</v>
      </c>
      <c r="C155" s="112">
        <v>11</v>
      </c>
      <c r="D155" s="107">
        <f t="shared" si="8"/>
        <v>10</v>
      </c>
      <c r="E155" s="108">
        <f t="shared" si="9"/>
        <v>90.9090909090909</v>
      </c>
    </row>
    <row r="156" spans="1:5" ht="21.75" customHeight="1">
      <c r="A156" s="113" t="s">
        <v>203</v>
      </c>
      <c r="B156" s="110">
        <v>10</v>
      </c>
      <c r="C156" s="112">
        <v>11</v>
      </c>
      <c r="D156" s="107">
        <f t="shared" si="8"/>
        <v>-1</v>
      </c>
      <c r="E156" s="108">
        <f t="shared" si="9"/>
        <v>-9.090909090909092</v>
      </c>
    </row>
    <row r="157" spans="1:5" ht="21.75" customHeight="1">
      <c r="A157" s="113" t="s">
        <v>204</v>
      </c>
      <c r="B157" s="110">
        <v>44</v>
      </c>
      <c r="C157" s="110">
        <v>44</v>
      </c>
      <c r="D157" s="107">
        <f t="shared" si="8"/>
        <v>0</v>
      </c>
      <c r="E157" s="108">
        <f t="shared" si="9"/>
        <v>0</v>
      </c>
    </row>
    <row r="158" spans="1:5" ht="21.75" customHeight="1">
      <c r="A158" s="113" t="s">
        <v>205</v>
      </c>
      <c r="B158" s="110">
        <v>16</v>
      </c>
      <c r="C158" s="112">
        <v>16</v>
      </c>
      <c r="D158" s="107">
        <f t="shared" si="8"/>
        <v>0</v>
      </c>
      <c r="E158" s="108">
        <f t="shared" si="9"/>
        <v>0</v>
      </c>
    </row>
    <row r="159" spans="1:5" ht="21.75" customHeight="1">
      <c r="A159" s="113" t="s">
        <v>206</v>
      </c>
      <c r="B159" s="110">
        <v>2</v>
      </c>
      <c r="C159" s="112">
        <v>2</v>
      </c>
      <c r="D159" s="107">
        <f t="shared" si="8"/>
        <v>0</v>
      </c>
      <c r="E159" s="108">
        <f t="shared" si="9"/>
        <v>0</v>
      </c>
    </row>
    <row r="160" spans="1:5" ht="21.75" customHeight="1">
      <c r="A160" s="109" t="s">
        <v>207</v>
      </c>
      <c r="B160" s="110">
        <f>SUM(B161:B166)</f>
        <v>2295</v>
      </c>
      <c r="C160" s="110">
        <f>SUM(C161:C166)</f>
        <v>2398.3999999999996</v>
      </c>
      <c r="D160" s="107">
        <f t="shared" si="8"/>
        <v>-103.39999999999964</v>
      </c>
      <c r="E160" s="108">
        <f t="shared" si="9"/>
        <v>-4.311207471647751</v>
      </c>
    </row>
    <row r="161" spans="1:5" ht="21.75" customHeight="1">
      <c r="A161" s="109" t="s">
        <v>104</v>
      </c>
      <c r="B161" s="110">
        <v>1611</v>
      </c>
      <c r="C161" s="112">
        <v>1833.6</v>
      </c>
      <c r="D161" s="107">
        <f t="shared" si="8"/>
        <v>-222.5999999999999</v>
      </c>
      <c r="E161" s="108">
        <f t="shared" si="9"/>
        <v>-12.140052356020938</v>
      </c>
    </row>
    <row r="162" spans="1:5" ht="21.75" customHeight="1">
      <c r="A162" s="113" t="s">
        <v>116</v>
      </c>
      <c r="B162" s="110">
        <v>134</v>
      </c>
      <c r="C162" s="110"/>
      <c r="D162" s="107">
        <f t="shared" si="8"/>
        <v>134</v>
      </c>
      <c r="E162" s="108"/>
    </row>
    <row r="163" spans="1:5" ht="21.75" customHeight="1">
      <c r="A163" s="113" t="s">
        <v>208</v>
      </c>
      <c r="B163" s="110">
        <v>163</v>
      </c>
      <c r="C163" s="112">
        <v>184.8</v>
      </c>
      <c r="D163" s="107">
        <f t="shared" si="8"/>
        <v>-21.80000000000001</v>
      </c>
      <c r="E163" s="108">
        <f t="shared" si="9"/>
        <v>-11.796536796536802</v>
      </c>
    </row>
    <row r="164" spans="1:5" ht="21.75" customHeight="1">
      <c r="A164" s="113" t="s">
        <v>209</v>
      </c>
      <c r="B164" s="110">
        <v>32</v>
      </c>
      <c r="C164" s="112">
        <v>39</v>
      </c>
      <c r="D164" s="107">
        <f t="shared" si="8"/>
        <v>-7</v>
      </c>
      <c r="E164" s="108">
        <f t="shared" si="9"/>
        <v>-17.94871794871795</v>
      </c>
    </row>
    <row r="165" spans="1:5" ht="21.75" customHeight="1">
      <c r="A165" s="113" t="s">
        <v>210</v>
      </c>
      <c r="B165" s="110">
        <v>125</v>
      </c>
      <c r="C165" s="112">
        <v>142</v>
      </c>
      <c r="D165" s="107">
        <f t="shared" si="8"/>
        <v>-17</v>
      </c>
      <c r="E165" s="108">
        <f t="shared" si="9"/>
        <v>-11.971830985915492</v>
      </c>
    </row>
    <row r="166" spans="1:5" ht="21.75" customHeight="1">
      <c r="A166" s="113" t="s">
        <v>211</v>
      </c>
      <c r="B166" s="110">
        <v>230</v>
      </c>
      <c r="C166" s="112">
        <v>199</v>
      </c>
      <c r="D166" s="107">
        <f t="shared" si="8"/>
        <v>31</v>
      </c>
      <c r="E166" s="108">
        <f t="shared" si="9"/>
        <v>15.577889447236181</v>
      </c>
    </row>
    <row r="167" spans="1:5" ht="21.75" customHeight="1">
      <c r="A167" s="109" t="s">
        <v>212</v>
      </c>
      <c r="B167" s="110">
        <f>SUM(B168:B172)</f>
        <v>2173</v>
      </c>
      <c r="C167" s="110">
        <f>SUM(C168:C172)</f>
        <v>2236</v>
      </c>
      <c r="D167" s="107">
        <f t="shared" si="8"/>
        <v>-63</v>
      </c>
      <c r="E167" s="108">
        <f t="shared" si="9"/>
        <v>-2.817531305903399</v>
      </c>
    </row>
    <row r="168" spans="1:5" ht="21.75" customHeight="1">
      <c r="A168" s="109" t="s">
        <v>104</v>
      </c>
      <c r="B168" s="110">
        <v>1797</v>
      </c>
      <c r="C168" s="112">
        <v>1926</v>
      </c>
      <c r="D168" s="107">
        <f t="shared" si="8"/>
        <v>-129</v>
      </c>
      <c r="E168" s="108">
        <f t="shared" si="9"/>
        <v>-6.697819314641744</v>
      </c>
    </row>
    <row r="169" spans="1:5" ht="21.75" customHeight="1">
      <c r="A169" s="113" t="s">
        <v>213</v>
      </c>
      <c r="B169" s="110">
        <v>120</v>
      </c>
      <c r="C169" s="112">
        <v>100</v>
      </c>
      <c r="D169" s="107">
        <f t="shared" si="8"/>
        <v>20</v>
      </c>
      <c r="E169" s="108">
        <f t="shared" si="9"/>
        <v>20</v>
      </c>
    </row>
    <row r="170" spans="1:5" ht="21.75" customHeight="1">
      <c r="A170" s="113" t="s">
        <v>214</v>
      </c>
      <c r="B170" s="110">
        <v>5</v>
      </c>
      <c r="C170" s="112">
        <v>12</v>
      </c>
      <c r="D170" s="107">
        <f t="shared" si="8"/>
        <v>-7</v>
      </c>
      <c r="E170" s="108">
        <f t="shared" si="9"/>
        <v>-58.333333333333336</v>
      </c>
    </row>
    <row r="171" spans="1:5" ht="21.75" customHeight="1">
      <c r="A171" s="113" t="s">
        <v>215</v>
      </c>
      <c r="B171" s="110">
        <v>72</v>
      </c>
      <c r="C171" s="112">
        <v>125</v>
      </c>
      <c r="D171" s="107">
        <f t="shared" si="8"/>
        <v>-53</v>
      </c>
      <c r="E171" s="108">
        <f t="shared" si="9"/>
        <v>-42.4</v>
      </c>
    </row>
    <row r="172" spans="1:5" ht="21.75" customHeight="1">
      <c r="A172" s="113" t="s">
        <v>216</v>
      </c>
      <c r="B172" s="110">
        <v>179</v>
      </c>
      <c r="C172" s="112">
        <v>73</v>
      </c>
      <c r="D172" s="107">
        <f t="shared" si="8"/>
        <v>106</v>
      </c>
      <c r="E172" s="108">
        <f t="shared" si="9"/>
        <v>145.2054794520548</v>
      </c>
    </row>
    <row r="173" spans="1:5" ht="21.75" customHeight="1">
      <c r="A173" s="109" t="s">
        <v>217</v>
      </c>
      <c r="B173" s="110"/>
      <c r="C173" s="112"/>
      <c r="D173" s="107"/>
      <c r="E173" s="108"/>
    </row>
    <row r="174" spans="1:5" ht="21.75" customHeight="1">
      <c r="A174" s="109" t="s">
        <v>60</v>
      </c>
      <c r="B174" s="110">
        <f>SUM(B175,B179,B187,B192,B195,B198,B200)</f>
        <v>73462</v>
      </c>
      <c r="C174" s="110">
        <f>SUM(C175,C179,C187,C192,C195,C198,C200)</f>
        <v>78771.6</v>
      </c>
      <c r="D174" s="107">
        <f t="shared" si="8"/>
        <v>-5309.600000000006</v>
      </c>
      <c r="E174" s="108">
        <f t="shared" si="9"/>
        <v>-6.740500383386913</v>
      </c>
    </row>
    <row r="175" spans="1:5" ht="21.75" customHeight="1">
      <c r="A175" s="109" t="s">
        <v>218</v>
      </c>
      <c r="B175" s="110">
        <f>SUM(B176:B178)</f>
        <v>1074</v>
      </c>
      <c r="C175" s="110">
        <f>SUM(C176:C178)</f>
        <v>1102.8</v>
      </c>
      <c r="D175" s="107">
        <f t="shared" si="8"/>
        <v>-28.799999999999955</v>
      </c>
      <c r="E175" s="108">
        <f t="shared" si="9"/>
        <v>-2.6115342763873737</v>
      </c>
    </row>
    <row r="176" spans="1:5" ht="21.75" customHeight="1">
      <c r="A176" s="109" t="s">
        <v>104</v>
      </c>
      <c r="B176" s="110">
        <v>563</v>
      </c>
      <c r="C176" s="112">
        <v>623.4</v>
      </c>
      <c r="D176" s="107">
        <f t="shared" si="8"/>
        <v>-60.39999999999998</v>
      </c>
      <c r="E176" s="108">
        <f t="shared" si="9"/>
        <v>-9.688803336541543</v>
      </c>
    </row>
    <row r="177" spans="1:5" ht="21.75" customHeight="1">
      <c r="A177" s="117" t="s">
        <v>219</v>
      </c>
      <c r="B177" s="110">
        <v>357</v>
      </c>
      <c r="C177" s="112">
        <v>325.2</v>
      </c>
      <c r="D177" s="107">
        <f t="shared" si="8"/>
        <v>31.80000000000001</v>
      </c>
      <c r="E177" s="108">
        <f t="shared" si="9"/>
        <v>9.778597785977864</v>
      </c>
    </row>
    <row r="178" spans="1:5" ht="21.75" customHeight="1">
      <c r="A178" s="117" t="s">
        <v>220</v>
      </c>
      <c r="B178" s="110">
        <v>154</v>
      </c>
      <c r="C178" s="112">
        <v>154.2</v>
      </c>
      <c r="D178" s="107">
        <f t="shared" si="8"/>
        <v>-0.19999999999998863</v>
      </c>
      <c r="E178" s="108">
        <f t="shared" si="9"/>
        <v>-0.12970168612191224</v>
      </c>
    </row>
    <row r="179" spans="1:5" ht="21.75" customHeight="1">
      <c r="A179" s="109" t="s">
        <v>221</v>
      </c>
      <c r="B179" s="110">
        <f>SUM(B180:B186)</f>
        <v>30698</v>
      </c>
      <c r="C179" s="110">
        <f>SUM(C180:C186)</f>
        <v>33124.3</v>
      </c>
      <c r="D179" s="107">
        <f t="shared" si="8"/>
        <v>-2426.300000000003</v>
      </c>
      <c r="E179" s="108">
        <f t="shared" si="9"/>
        <v>-7.3248340342286555</v>
      </c>
    </row>
    <row r="180" spans="1:5" ht="21.75" customHeight="1">
      <c r="A180" s="109" t="s">
        <v>222</v>
      </c>
      <c r="B180" s="110">
        <v>915</v>
      </c>
      <c r="C180" s="112">
        <v>590</v>
      </c>
      <c r="D180" s="107">
        <f t="shared" si="8"/>
        <v>325</v>
      </c>
      <c r="E180" s="108">
        <f t="shared" si="9"/>
        <v>55.08474576271186</v>
      </c>
    </row>
    <row r="181" spans="1:5" ht="21.75" customHeight="1">
      <c r="A181" s="113" t="s">
        <v>223</v>
      </c>
      <c r="B181" s="110">
        <v>2532</v>
      </c>
      <c r="C181" s="112">
        <v>6751.3</v>
      </c>
      <c r="D181" s="107">
        <f t="shared" si="8"/>
        <v>-4219.3</v>
      </c>
      <c r="E181" s="108">
        <f t="shared" si="9"/>
        <v>-62.49611185993808</v>
      </c>
    </row>
    <row r="182" spans="1:5" ht="21.75" customHeight="1">
      <c r="A182" s="113" t="s">
        <v>224</v>
      </c>
      <c r="B182" s="110">
        <v>2853</v>
      </c>
      <c r="C182" s="112">
        <v>6122</v>
      </c>
      <c r="D182" s="107">
        <f t="shared" si="8"/>
        <v>-3269</v>
      </c>
      <c r="E182" s="108">
        <f t="shared" si="9"/>
        <v>-53.39758248938256</v>
      </c>
    </row>
    <row r="183" spans="1:5" ht="21.75" customHeight="1">
      <c r="A183" s="113" t="s">
        <v>225</v>
      </c>
      <c r="B183" s="110">
        <v>13827</v>
      </c>
      <c r="C183" s="112">
        <v>13681</v>
      </c>
      <c r="D183" s="107">
        <f t="shared" si="8"/>
        <v>146</v>
      </c>
      <c r="E183" s="108">
        <f t="shared" si="9"/>
        <v>1.0671734522330238</v>
      </c>
    </row>
    <row r="184" spans="1:5" ht="21.75" customHeight="1">
      <c r="A184" s="113" t="s">
        <v>226</v>
      </c>
      <c r="B184" s="110"/>
      <c r="C184" s="112">
        <v>195</v>
      </c>
      <c r="D184" s="107">
        <f t="shared" si="8"/>
        <v>-195</v>
      </c>
      <c r="E184" s="108">
        <f t="shared" si="9"/>
        <v>-100</v>
      </c>
    </row>
    <row r="185" spans="1:5" ht="21.75" customHeight="1">
      <c r="A185" s="113" t="s">
        <v>227</v>
      </c>
      <c r="B185" s="110">
        <v>6</v>
      </c>
      <c r="C185" s="110"/>
      <c r="D185" s="107">
        <f t="shared" si="8"/>
        <v>6</v>
      </c>
      <c r="E185" s="108"/>
    </row>
    <row r="186" spans="1:5" ht="21.75" customHeight="1">
      <c r="A186" s="113" t="s">
        <v>228</v>
      </c>
      <c r="B186" s="110">
        <v>10565</v>
      </c>
      <c r="C186" s="112">
        <v>5785</v>
      </c>
      <c r="D186" s="107">
        <f t="shared" si="8"/>
        <v>4780</v>
      </c>
      <c r="E186" s="108">
        <f aca="true" t="shared" si="10" ref="E186:E191">D186/C186*100</f>
        <v>82.62748487467589</v>
      </c>
    </row>
    <row r="187" spans="1:5" ht="21.75" customHeight="1">
      <c r="A187" s="109" t="s">
        <v>229</v>
      </c>
      <c r="B187" s="110">
        <f>SUM(B188:B191)</f>
        <v>22809</v>
      </c>
      <c r="C187" s="110">
        <f>SUM(C188:C191)</f>
        <v>18574</v>
      </c>
      <c r="D187" s="107">
        <f t="shared" si="8"/>
        <v>4235</v>
      </c>
      <c r="E187" s="108">
        <f t="shared" si="10"/>
        <v>22.800689135350492</v>
      </c>
    </row>
    <row r="188" spans="1:5" ht="21.75" customHeight="1">
      <c r="A188" s="109" t="s">
        <v>230</v>
      </c>
      <c r="B188" s="110">
        <v>8395</v>
      </c>
      <c r="C188" s="112">
        <v>8047</v>
      </c>
      <c r="D188" s="107">
        <f t="shared" si="8"/>
        <v>348</v>
      </c>
      <c r="E188" s="108">
        <f t="shared" si="10"/>
        <v>4.3245930160308195</v>
      </c>
    </row>
    <row r="189" spans="1:5" ht="21.75" customHeight="1">
      <c r="A189" s="113" t="s">
        <v>231</v>
      </c>
      <c r="B189" s="110">
        <v>27</v>
      </c>
      <c r="C189" s="112">
        <v>18</v>
      </c>
      <c r="D189" s="107">
        <f t="shared" si="8"/>
        <v>9</v>
      </c>
      <c r="E189" s="108">
        <f t="shared" si="10"/>
        <v>50</v>
      </c>
    </row>
    <row r="190" spans="1:5" ht="21.75" customHeight="1">
      <c r="A190" s="113" t="s">
        <v>232</v>
      </c>
      <c r="B190" s="110">
        <v>4218</v>
      </c>
      <c r="C190" s="112">
        <v>4419</v>
      </c>
      <c r="D190" s="107">
        <f t="shared" si="8"/>
        <v>-201</v>
      </c>
      <c r="E190" s="108">
        <f t="shared" si="10"/>
        <v>-4.5485403937542435</v>
      </c>
    </row>
    <row r="191" spans="1:5" ht="21.75" customHeight="1">
      <c r="A191" s="113" t="s">
        <v>233</v>
      </c>
      <c r="B191" s="110">
        <v>10169</v>
      </c>
      <c r="C191" s="112">
        <v>6090</v>
      </c>
      <c r="D191" s="107">
        <f>B191-C191</f>
        <v>4079</v>
      </c>
      <c r="E191" s="108">
        <f t="shared" si="10"/>
        <v>66.97865353037767</v>
      </c>
    </row>
    <row r="192" spans="1:5" ht="21.75" customHeight="1">
      <c r="A192" s="109" t="s">
        <v>234</v>
      </c>
      <c r="B192" s="110">
        <f>SUM(B193:B194)</f>
        <v>969</v>
      </c>
      <c r="C192" s="110">
        <f>SUM(C193:C194)</f>
        <v>1283.2</v>
      </c>
      <c r="D192" s="107">
        <f aca="true" t="shared" si="11" ref="D192:D255">B192-C192</f>
        <v>-314.20000000000005</v>
      </c>
      <c r="E192" s="108">
        <f aca="true" t="shared" si="12" ref="E192:E235">D192/C192*100</f>
        <v>-24.485660847880304</v>
      </c>
    </row>
    <row r="193" spans="1:5" ht="21.75" customHeight="1">
      <c r="A193" s="109" t="s">
        <v>235</v>
      </c>
      <c r="B193" s="110">
        <v>655</v>
      </c>
      <c r="C193" s="112">
        <v>968</v>
      </c>
      <c r="D193" s="107">
        <f t="shared" si="11"/>
        <v>-313</v>
      </c>
      <c r="E193" s="108">
        <f t="shared" si="12"/>
        <v>-32.33471074380165</v>
      </c>
    </row>
    <row r="194" spans="1:5" ht="21.75" customHeight="1">
      <c r="A194" s="113" t="s">
        <v>236</v>
      </c>
      <c r="B194" s="110">
        <v>314</v>
      </c>
      <c r="C194" s="112">
        <v>315.2</v>
      </c>
      <c r="D194" s="107">
        <f t="shared" si="11"/>
        <v>-1.1999999999999886</v>
      </c>
      <c r="E194" s="108">
        <f t="shared" si="12"/>
        <v>-0.3807106598984736</v>
      </c>
    </row>
    <row r="195" spans="1:5" ht="21.75" customHeight="1">
      <c r="A195" s="109" t="s">
        <v>237</v>
      </c>
      <c r="B195" s="110">
        <f>SUM(B196:B197)</f>
        <v>2619</v>
      </c>
      <c r="C195" s="110">
        <f>SUM(C196:C197)</f>
        <v>2507.1</v>
      </c>
      <c r="D195" s="107">
        <f t="shared" si="11"/>
        <v>111.90000000000009</v>
      </c>
      <c r="E195" s="108">
        <f t="shared" si="12"/>
        <v>4.463324159387344</v>
      </c>
    </row>
    <row r="196" spans="1:5" ht="21.75" customHeight="1">
      <c r="A196" s="109" t="s">
        <v>238</v>
      </c>
      <c r="B196" s="110">
        <v>1188</v>
      </c>
      <c r="C196" s="112">
        <v>1212.5</v>
      </c>
      <c r="D196" s="107">
        <f t="shared" si="11"/>
        <v>-24.5</v>
      </c>
      <c r="E196" s="108">
        <f t="shared" si="12"/>
        <v>-2.020618556701031</v>
      </c>
    </row>
    <row r="197" spans="1:5" ht="21.75" customHeight="1">
      <c r="A197" s="113" t="s">
        <v>239</v>
      </c>
      <c r="B197" s="110">
        <v>1431</v>
      </c>
      <c r="C197" s="112">
        <v>1294.6</v>
      </c>
      <c r="D197" s="107">
        <f t="shared" si="11"/>
        <v>136.4000000000001</v>
      </c>
      <c r="E197" s="108">
        <f t="shared" si="12"/>
        <v>10.536072918275922</v>
      </c>
    </row>
    <row r="198" spans="1:5" ht="21.75" customHeight="1">
      <c r="A198" s="109" t="s">
        <v>240</v>
      </c>
      <c r="B198" s="110">
        <f aca="true" t="shared" si="13" ref="B198:B203">SUM(B199)</f>
        <v>6588</v>
      </c>
      <c r="C198" s="110">
        <f aca="true" t="shared" si="14" ref="C198:C203">SUM(C199)</f>
        <v>7384</v>
      </c>
      <c r="D198" s="107">
        <f t="shared" si="11"/>
        <v>-796</v>
      </c>
      <c r="E198" s="108">
        <f t="shared" si="12"/>
        <v>-10.780065005417118</v>
      </c>
    </row>
    <row r="199" spans="1:5" ht="21.75" customHeight="1">
      <c r="A199" s="109" t="s">
        <v>241</v>
      </c>
      <c r="B199" s="110">
        <v>6588</v>
      </c>
      <c r="C199" s="110">
        <v>7384</v>
      </c>
      <c r="D199" s="107">
        <f t="shared" si="11"/>
        <v>-796</v>
      </c>
      <c r="E199" s="108">
        <f t="shared" si="12"/>
        <v>-10.780065005417118</v>
      </c>
    </row>
    <row r="200" spans="1:5" ht="21.75" customHeight="1">
      <c r="A200" s="109" t="s">
        <v>242</v>
      </c>
      <c r="B200" s="110">
        <f t="shared" si="13"/>
        <v>8705</v>
      </c>
      <c r="C200" s="110">
        <f t="shared" si="14"/>
        <v>14796.2</v>
      </c>
      <c r="D200" s="107">
        <f t="shared" si="11"/>
        <v>-6091.200000000001</v>
      </c>
      <c r="E200" s="108">
        <f t="shared" si="12"/>
        <v>-41.16732674605642</v>
      </c>
    </row>
    <row r="201" spans="1:5" ht="21.75" customHeight="1">
      <c r="A201" s="109" t="s">
        <v>243</v>
      </c>
      <c r="B201" s="110">
        <v>8705</v>
      </c>
      <c r="C201" s="112">
        <v>14796.2</v>
      </c>
      <c r="D201" s="107">
        <f t="shared" si="11"/>
        <v>-6091.200000000001</v>
      </c>
      <c r="E201" s="108">
        <f t="shared" si="12"/>
        <v>-41.16732674605642</v>
      </c>
    </row>
    <row r="202" spans="1:5" ht="21.75" customHeight="1">
      <c r="A202" s="109" t="s">
        <v>61</v>
      </c>
      <c r="B202" s="110">
        <f>SUM(B203,B205,B207,B210,B213,B218)</f>
        <v>3653</v>
      </c>
      <c r="C202" s="110">
        <f>SUM(C203,C205,C207,C210,C213,C218)</f>
        <v>1868.2</v>
      </c>
      <c r="D202" s="107">
        <f t="shared" si="11"/>
        <v>1784.8</v>
      </c>
      <c r="E202" s="108">
        <v>95.6</v>
      </c>
    </row>
    <row r="203" spans="1:5" ht="21.75" customHeight="1">
      <c r="A203" s="109" t="s">
        <v>244</v>
      </c>
      <c r="B203" s="110">
        <f t="shared" si="13"/>
        <v>665</v>
      </c>
      <c r="C203" s="110">
        <f t="shared" si="14"/>
        <v>676</v>
      </c>
      <c r="D203" s="107">
        <f t="shared" si="11"/>
        <v>-11</v>
      </c>
      <c r="E203" s="108">
        <f t="shared" si="12"/>
        <v>-1.6272189349112427</v>
      </c>
    </row>
    <row r="204" spans="1:5" ht="21.75" customHeight="1">
      <c r="A204" s="109" t="s">
        <v>160</v>
      </c>
      <c r="B204" s="110">
        <v>665</v>
      </c>
      <c r="C204" s="110">
        <v>676</v>
      </c>
      <c r="D204" s="107">
        <f t="shared" si="11"/>
        <v>-11</v>
      </c>
      <c r="E204" s="108">
        <f t="shared" si="12"/>
        <v>-1.6272189349112427</v>
      </c>
    </row>
    <row r="205" spans="1:5" ht="21.75" customHeight="1">
      <c r="A205" s="109" t="s">
        <v>245</v>
      </c>
      <c r="B205" s="110">
        <f>SUM(B206)</f>
        <v>209</v>
      </c>
      <c r="C205" s="110">
        <f>SUM(C206)</f>
        <v>206.5</v>
      </c>
      <c r="D205" s="107">
        <f t="shared" si="11"/>
        <v>2.5</v>
      </c>
      <c r="E205" s="108">
        <f t="shared" si="12"/>
        <v>1.2106537530266344</v>
      </c>
    </row>
    <row r="206" spans="1:5" ht="21.75" customHeight="1">
      <c r="A206" s="109" t="s">
        <v>246</v>
      </c>
      <c r="B206" s="110">
        <v>209</v>
      </c>
      <c r="C206" s="110">
        <v>206.5</v>
      </c>
      <c r="D206" s="107">
        <f t="shared" si="11"/>
        <v>2.5</v>
      </c>
      <c r="E206" s="108">
        <f t="shared" si="12"/>
        <v>1.2106537530266344</v>
      </c>
    </row>
    <row r="207" spans="1:5" ht="21.75" customHeight="1">
      <c r="A207" s="109" t="s">
        <v>247</v>
      </c>
      <c r="B207" s="110">
        <f>SUM(B208:B209)</f>
        <v>1984</v>
      </c>
      <c r="C207" s="110">
        <f>SUM(C208:C209)</f>
        <v>403</v>
      </c>
      <c r="D207" s="107">
        <f t="shared" si="11"/>
        <v>1581</v>
      </c>
      <c r="E207" s="108">
        <f t="shared" si="12"/>
        <v>392.30769230769226</v>
      </c>
    </row>
    <row r="208" spans="1:5" ht="21.75" customHeight="1">
      <c r="A208" s="109" t="s">
        <v>248</v>
      </c>
      <c r="B208" s="110">
        <v>29</v>
      </c>
      <c r="C208" s="112">
        <v>20</v>
      </c>
      <c r="D208" s="107">
        <f t="shared" si="11"/>
        <v>9</v>
      </c>
      <c r="E208" s="108">
        <f t="shared" si="12"/>
        <v>45</v>
      </c>
    </row>
    <row r="209" spans="1:5" ht="21.75" customHeight="1">
      <c r="A209" s="113" t="s">
        <v>249</v>
      </c>
      <c r="B209" s="110">
        <v>1955</v>
      </c>
      <c r="C209" s="112">
        <v>383</v>
      </c>
      <c r="D209" s="107">
        <f t="shared" si="11"/>
        <v>1572</v>
      </c>
      <c r="E209" s="108">
        <f t="shared" si="12"/>
        <v>410.443864229765</v>
      </c>
    </row>
    <row r="210" spans="1:5" ht="21.75" customHeight="1">
      <c r="A210" s="109" t="s">
        <v>250</v>
      </c>
      <c r="B210" s="110">
        <f>SUM(B211:B212)</f>
        <v>145</v>
      </c>
      <c r="C210" s="110">
        <f>SUM(C211:C212)</f>
        <v>152.7</v>
      </c>
      <c r="D210" s="107">
        <f t="shared" si="11"/>
        <v>-7.699999999999989</v>
      </c>
      <c r="E210" s="108">
        <f t="shared" si="12"/>
        <v>-5.042567125081853</v>
      </c>
    </row>
    <row r="211" spans="1:5" ht="21.75" customHeight="1">
      <c r="A211" s="109" t="s">
        <v>251</v>
      </c>
      <c r="B211" s="110">
        <v>88</v>
      </c>
      <c r="C211" s="112">
        <v>85.7</v>
      </c>
      <c r="D211" s="107">
        <f t="shared" si="11"/>
        <v>2.299999999999997</v>
      </c>
      <c r="E211" s="108">
        <f t="shared" si="12"/>
        <v>2.683780630105014</v>
      </c>
    </row>
    <row r="212" spans="1:5" ht="21.75" customHeight="1">
      <c r="A212" s="113" t="s">
        <v>252</v>
      </c>
      <c r="B212" s="110">
        <v>57</v>
      </c>
      <c r="C212" s="112">
        <v>67</v>
      </c>
      <c r="D212" s="107">
        <f t="shared" si="11"/>
        <v>-10</v>
      </c>
      <c r="E212" s="108">
        <f t="shared" si="12"/>
        <v>-14.925373134328357</v>
      </c>
    </row>
    <row r="213" spans="1:5" ht="21.75" customHeight="1">
      <c r="A213" s="109" t="s">
        <v>253</v>
      </c>
      <c r="B213" s="110">
        <f>SUM(B214:B217)</f>
        <v>376</v>
      </c>
      <c r="C213" s="110">
        <f>SUM(C214:C217)</f>
        <v>316</v>
      </c>
      <c r="D213" s="107">
        <f t="shared" si="11"/>
        <v>60</v>
      </c>
      <c r="E213" s="108">
        <f t="shared" si="12"/>
        <v>18.9873417721519</v>
      </c>
    </row>
    <row r="214" spans="1:5" ht="21.75" customHeight="1">
      <c r="A214" s="109" t="s">
        <v>254</v>
      </c>
      <c r="B214" s="110">
        <v>194</v>
      </c>
      <c r="C214" s="112">
        <v>197</v>
      </c>
      <c r="D214" s="107">
        <f t="shared" si="11"/>
        <v>-3</v>
      </c>
      <c r="E214" s="108">
        <f t="shared" si="12"/>
        <v>-1.5228426395939088</v>
      </c>
    </row>
    <row r="215" spans="1:5" ht="21.75" customHeight="1">
      <c r="A215" s="113" t="s">
        <v>255</v>
      </c>
      <c r="B215" s="110">
        <v>146</v>
      </c>
      <c r="C215" s="112">
        <v>91</v>
      </c>
      <c r="D215" s="107">
        <f t="shared" si="11"/>
        <v>55</v>
      </c>
      <c r="E215" s="108">
        <f t="shared" si="12"/>
        <v>60.43956043956044</v>
      </c>
    </row>
    <row r="216" spans="1:5" ht="21.75" customHeight="1">
      <c r="A216" s="113" t="s">
        <v>256</v>
      </c>
      <c r="B216" s="110">
        <v>10</v>
      </c>
      <c r="C216" s="112">
        <v>5</v>
      </c>
      <c r="D216" s="107">
        <f t="shared" si="11"/>
        <v>5</v>
      </c>
      <c r="E216" s="108">
        <f t="shared" si="12"/>
        <v>100</v>
      </c>
    </row>
    <row r="217" spans="1:5" ht="21.75" customHeight="1">
      <c r="A217" s="113" t="s">
        <v>257</v>
      </c>
      <c r="B217" s="110">
        <v>26</v>
      </c>
      <c r="C217" s="112">
        <v>23</v>
      </c>
      <c r="D217" s="107">
        <f t="shared" si="11"/>
        <v>3</v>
      </c>
      <c r="E217" s="108">
        <f t="shared" si="12"/>
        <v>13.043478260869565</v>
      </c>
    </row>
    <row r="218" spans="1:5" ht="21.75" customHeight="1">
      <c r="A218" s="109" t="s">
        <v>258</v>
      </c>
      <c r="B218" s="110">
        <f>SUM(B219)</f>
        <v>274</v>
      </c>
      <c r="C218" s="110">
        <f>SUM(C219)</f>
        <v>114</v>
      </c>
      <c r="D218" s="107">
        <f t="shared" si="11"/>
        <v>160</v>
      </c>
      <c r="E218" s="108">
        <f t="shared" si="12"/>
        <v>140.35087719298244</v>
      </c>
    </row>
    <row r="219" spans="1:5" ht="21.75" customHeight="1">
      <c r="A219" s="109" t="s">
        <v>259</v>
      </c>
      <c r="B219" s="110">
        <v>274</v>
      </c>
      <c r="C219" s="112">
        <v>114</v>
      </c>
      <c r="D219" s="107">
        <f t="shared" si="11"/>
        <v>160</v>
      </c>
      <c r="E219" s="108">
        <f t="shared" si="12"/>
        <v>140.35087719298244</v>
      </c>
    </row>
    <row r="220" spans="1:5" ht="21.75" customHeight="1">
      <c r="A220" s="109" t="s">
        <v>62</v>
      </c>
      <c r="B220" s="110">
        <f>SUM(B221,B229,B233,B239,B242)</f>
        <v>7392</v>
      </c>
      <c r="C220" s="110">
        <f>SUM(C221,C229,C233,C239,C242)</f>
        <v>7595.1</v>
      </c>
      <c r="D220" s="107">
        <f t="shared" si="11"/>
        <v>-203.10000000000036</v>
      </c>
      <c r="E220" s="108">
        <f t="shared" si="12"/>
        <v>-2.674092507011104</v>
      </c>
    </row>
    <row r="221" spans="1:5" ht="21.75" customHeight="1">
      <c r="A221" s="109" t="s">
        <v>260</v>
      </c>
      <c r="B221" s="110">
        <f>SUM(B222:B228)</f>
        <v>3059</v>
      </c>
      <c r="C221" s="110">
        <f>SUM(C222:C228)</f>
        <v>3222</v>
      </c>
      <c r="D221" s="107">
        <f t="shared" si="11"/>
        <v>-163</v>
      </c>
      <c r="E221" s="108">
        <f t="shared" si="12"/>
        <v>-5.058969584109249</v>
      </c>
    </row>
    <row r="222" spans="1:5" ht="21.75" customHeight="1">
      <c r="A222" s="109" t="s">
        <v>104</v>
      </c>
      <c r="B222" s="110">
        <v>457</v>
      </c>
      <c r="C222" s="112">
        <v>653</v>
      </c>
      <c r="D222" s="107">
        <f t="shared" si="11"/>
        <v>-196</v>
      </c>
      <c r="E222" s="108">
        <f t="shared" si="12"/>
        <v>-30.01531393568147</v>
      </c>
    </row>
    <row r="223" spans="1:5" ht="21.75" customHeight="1">
      <c r="A223" s="113" t="s">
        <v>261</v>
      </c>
      <c r="B223" s="110">
        <v>689</v>
      </c>
      <c r="C223" s="112">
        <v>678</v>
      </c>
      <c r="D223" s="107">
        <f t="shared" si="11"/>
        <v>11</v>
      </c>
      <c r="E223" s="108">
        <f t="shared" si="12"/>
        <v>1.6224188790560472</v>
      </c>
    </row>
    <row r="224" spans="1:5" ht="21.75" customHeight="1">
      <c r="A224" s="113" t="s">
        <v>262</v>
      </c>
      <c r="B224" s="110">
        <v>10</v>
      </c>
      <c r="C224" s="112">
        <v>20</v>
      </c>
      <c r="D224" s="107">
        <f t="shared" si="11"/>
        <v>-10</v>
      </c>
      <c r="E224" s="108">
        <f t="shared" si="12"/>
        <v>-50</v>
      </c>
    </row>
    <row r="225" spans="1:5" ht="21.75" customHeight="1">
      <c r="A225" s="113" t="s">
        <v>263</v>
      </c>
      <c r="B225" s="110">
        <v>1358</v>
      </c>
      <c r="C225" s="112">
        <v>1342</v>
      </c>
      <c r="D225" s="107">
        <f t="shared" si="11"/>
        <v>16</v>
      </c>
      <c r="E225" s="108">
        <f t="shared" si="12"/>
        <v>1.1922503725782414</v>
      </c>
    </row>
    <row r="226" spans="1:5" ht="21.75" customHeight="1">
      <c r="A226" s="113" t="s">
        <v>264</v>
      </c>
      <c r="B226" s="110">
        <v>289</v>
      </c>
      <c r="C226" s="112">
        <v>141</v>
      </c>
      <c r="D226" s="107">
        <f t="shared" si="11"/>
        <v>148</v>
      </c>
      <c r="E226" s="108">
        <f t="shared" si="12"/>
        <v>104.9645390070922</v>
      </c>
    </row>
    <row r="227" spans="1:5" ht="21.75" customHeight="1">
      <c r="A227" s="113" t="s">
        <v>265</v>
      </c>
      <c r="B227" s="110">
        <v>67</v>
      </c>
      <c r="C227" s="112">
        <v>62</v>
      </c>
      <c r="D227" s="107">
        <f t="shared" si="11"/>
        <v>5</v>
      </c>
      <c r="E227" s="108">
        <f t="shared" si="12"/>
        <v>8.064516129032258</v>
      </c>
    </row>
    <row r="228" spans="1:5" ht="21.75" customHeight="1">
      <c r="A228" s="113" t="s">
        <v>266</v>
      </c>
      <c r="B228" s="110">
        <v>189</v>
      </c>
      <c r="C228" s="112">
        <v>326</v>
      </c>
      <c r="D228" s="107">
        <f t="shared" si="11"/>
        <v>-137</v>
      </c>
      <c r="E228" s="108">
        <f t="shared" si="12"/>
        <v>-42.02453987730061</v>
      </c>
    </row>
    <row r="229" spans="1:5" ht="21.75" customHeight="1">
      <c r="A229" s="109" t="s">
        <v>267</v>
      </c>
      <c r="B229" s="110">
        <f>SUM(B230:B232)</f>
        <v>1179</v>
      </c>
      <c r="C229" s="110">
        <f>SUM(C230:C232)</f>
        <v>1191.1</v>
      </c>
      <c r="D229" s="107">
        <f t="shared" si="11"/>
        <v>-12.099999999999909</v>
      </c>
      <c r="E229" s="108">
        <f t="shared" si="12"/>
        <v>-1.0158676853328779</v>
      </c>
    </row>
    <row r="230" spans="1:5" ht="21.75" customHeight="1">
      <c r="A230" s="109" t="s">
        <v>268</v>
      </c>
      <c r="B230" s="110">
        <v>139</v>
      </c>
      <c r="C230" s="112">
        <v>90</v>
      </c>
      <c r="D230" s="107">
        <f t="shared" si="11"/>
        <v>49</v>
      </c>
      <c r="E230" s="108">
        <f t="shared" si="12"/>
        <v>54.44444444444444</v>
      </c>
    </row>
    <row r="231" spans="1:5" ht="21.75" customHeight="1">
      <c r="A231" s="113" t="s">
        <v>269</v>
      </c>
      <c r="B231" s="110">
        <v>757</v>
      </c>
      <c r="C231" s="112">
        <v>968.5</v>
      </c>
      <c r="D231" s="107">
        <f t="shared" si="11"/>
        <v>-211.5</v>
      </c>
      <c r="E231" s="108">
        <f t="shared" si="12"/>
        <v>-21.837893649974188</v>
      </c>
    </row>
    <row r="232" spans="1:5" ht="21.75" customHeight="1">
      <c r="A232" s="113" t="s">
        <v>270</v>
      </c>
      <c r="B232" s="110">
        <v>283</v>
      </c>
      <c r="C232" s="110">
        <v>132.6</v>
      </c>
      <c r="D232" s="107">
        <f t="shared" si="11"/>
        <v>150.4</v>
      </c>
      <c r="E232" s="108">
        <f t="shared" si="12"/>
        <v>113.42383107088992</v>
      </c>
    </row>
    <row r="233" spans="1:5" ht="21.75" customHeight="1">
      <c r="A233" s="109" t="s">
        <v>271</v>
      </c>
      <c r="B233" s="110">
        <f>SUM(B234:B238)</f>
        <v>1085</v>
      </c>
      <c r="C233" s="110">
        <f>SUM(C234:C238)</f>
        <v>1303</v>
      </c>
      <c r="D233" s="107">
        <f t="shared" si="11"/>
        <v>-218</v>
      </c>
      <c r="E233" s="108">
        <f t="shared" si="12"/>
        <v>-16.730621642363776</v>
      </c>
    </row>
    <row r="234" spans="1:5" ht="21.75" customHeight="1">
      <c r="A234" s="109" t="s">
        <v>104</v>
      </c>
      <c r="B234" s="110">
        <v>234</v>
      </c>
      <c r="C234" s="112">
        <v>325</v>
      </c>
      <c r="D234" s="107">
        <f t="shared" si="11"/>
        <v>-91</v>
      </c>
      <c r="E234" s="108">
        <f t="shared" si="12"/>
        <v>-28.000000000000004</v>
      </c>
    </row>
    <row r="235" spans="1:5" ht="21.75" customHeight="1">
      <c r="A235" s="113" t="s">
        <v>272</v>
      </c>
      <c r="B235" s="110">
        <v>130</v>
      </c>
      <c r="C235" s="112">
        <v>120</v>
      </c>
      <c r="D235" s="107">
        <f t="shared" si="11"/>
        <v>10</v>
      </c>
      <c r="E235" s="108">
        <f t="shared" si="12"/>
        <v>8.333333333333332</v>
      </c>
    </row>
    <row r="236" spans="1:5" ht="21.75" customHeight="1">
      <c r="A236" s="113" t="s">
        <v>273</v>
      </c>
      <c r="B236" s="110">
        <v>353</v>
      </c>
      <c r="C236" s="110"/>
      <c r="D236" s="107">
        <f t="shared" si="11"/>
        <v>353</v>
      </c>
      <c r="E236" s="108"/>
    </row>
    <row r="237" spans="1:5" ht="21.75" customHeight="1">
      <c r="A237" s="113" t="s">
        <v>274</v>
      </c>
      <c r="B237" s="110">
        <v>107</v>
      </c>
      <c r="C237" s="110">
        <v>822</v>
      </c>
      <c r="D237" s="107">
        <f t="shared" si="11"/>
        <v>-715</v>
      </c>
      <c r="E237" s="108">
        <f aca="true" t="shared" si="15" ref="E237:E257">D237/C237*100</f>
        <v>-86.98296836982968</v>
      </c>
    </row>
    <row r="238" spans="1:5" ht="21.75" customHeight="1">
      <c r="A238" s="113" t="s">
        <v>275</v>
      </c>
      <c r="B238" s="110">
        <v>261</v>
      </c>
      <c r="C238" s="110">
        <v>36</v>
      </c>
      <c r="D238" s="107">
        <f t="shared" si="11"/>
        <v>225</v>
      </c>
      <c r="E238" s="108">
        <f t="shared" si="15"/>
        <v>625</v>
      </c>
    </row>
    <row r="239" spans="1:5" ht="21.75" customHeight="1">
      <c r="A239" s="109" t="s">
        <v>276</v>
      </c>
      <c r="B239" s="110">
        <f>SUM(B240:B241)</f>
        <v>13</v>
      </c>
      <c r="C239" s="110">
        <f>SUM(C240:C241)</f>
        <v>13</v>
      </c>
      <c r="D239" s="107">
        <f t="shared" si="11"/>
        <v>0</v>
      </c>
      <c r="E239" s="108">
        <f t="shared" si="15"/>
        <v>0</v>
      </c>
    </row>
    <row r="240" spans="1:5" ht="21.75" customHeight="1">
      <c r="A240" s="109" t="s">
        <v>277</v>
      </c>
      <c r="B240" s="110">
        <v>6</v>
      </c>
      <c r="C240" s="110">
        <v>6</v>
      </c>
      <c r="D240" s="107">
        <f t="shared" si="11"/>
        <v>0</v>
      </c>
      <c r="E240" s="108">
        <f t="shared" si="15"/>
        <v>0</v>
      </c>
    </row>
    <row r="241" spans="1:5" ht="21.75" customHeight="1">
      <c r="A241" s="113" t="s">
        <v>278</v>
      </c>
      <c r="B241" s="110">
        <v>7</v>
      </c>
      <c r="C241" s="110">
        <v>7</v>
      </c>
      <c r="D241" s="107">
        <f t="shared" si="11"/>
        <v>0</v>
      </c>
      <c r="E241" s="108">
        <f t="shared" si="15"/>
        <v>0</v>
      </c>
    </row>
    <row r="242" spans="1:5" ht="21.75" customHeight="1">
      <c r="A242" s="109" t="s">
        <v>279</v>
      </c>
      <c r="B242" s="110">
        <f>SUM(B243:B244)</f>
        <v>2056</v>
      </c>
      <c r="C242" s="110">
        <f>SUM(C243:C244)</f>
        <v>1866</v>
      </c>
      <c r="D242" s="107">
        <f t="shared" si="11"/>
        <v>190</v>
      </c>
      <c r="E242" s="108">
        <f t="shared" si="15"/>
        <v>10.182207931404074</v>
      </c>
    </row>
    <row r="243" spans="1:5" ht="21.75" customHeight="1">
      <c r="A243" s="109" t="s">
        <v>280</v>
      </c>
      <c r="B243" s="110">
        <v>5</v>
      </c>
      <c r="C243" s="112">
        <v>5</v>
      </c>
      <c r="D243" s="107">
        <f t="shared" si="11"/>
        <v>0</v>
      </c>
      <c r="E243" s="108">
        <f t="shared" si="15"/>
        <v>0</v>
      </c>
    </row>
    <row r="244" spans="1:5" ht="21.75" customHeight="1">
      <c r="A244" s="113" t="s">
        <v>281</v>
      </c>
      <c r="B244" s="110">
        <v>2051</v>
      </c>
      <c r="C244" s="112">
        <v>1861</v>
      </c>
      <c r="D244" s="107">
        <f t="shared" si="11"/>
        <v>190</v>
      </c>
      <c r="E244" s="108">
        <f t="shared" si="15"/>
        <v>10.209564750134337</v>
      </c>
    </row>
    <row r="245" spans="1:5" ht="21.75" customHeight="1">
      <c r="A245" s="109" t="s">
        <v>63</v>
      </c>
      <c r="B245" s="110">
        <f>SUM(B246,B256,B264,B272,B274,B277,B282,B287,B293,B301,B304,B306,B308,B310,B312,B315,B317)</f>
        <v>571303</v>
      </c>
      <c r="C245" s="110">
        <f>SUM(C246,C256,C264,C272,C274,C277,C282,C287,C293,C301,C304,C306,C308,C310,C312,C315,C317)+635</f>
        <v>438381.8</v>
      </c>
      <c r="D245" s="107">
        <f t="shared" si="11"/>
        <v>132921.2</v>
      </c>
      <c r="E245" s="108">
        <f t="shared" si="15"/>
        <v>30.320875547296904</v>
      </c>
    </row>
    <row r="246" spans="1:5" ht="21.75" customHeight="1">
      <c r="A246" s="109" t="s">
        <v>282</v>
      </c>
      <c r="B246" s="110">
        <f>SUM(B247:B255)</f>
        <v>5796</v>
      </c>
      <c r="C246" s="110">
        <f>SUM(C247:C255)</f>
        <v>16814.7</v>
      </c>
      <c r="D246" s="107">
        <f t="shared" si="11"/>
        <v>-11018.7</v>
      </c>
      <c r="E246" s="108">
        <f t="shared" si="15"/>
        <v>-65.5301611090296</v>
      </c>
    </row>
    <row r="247" spans="1:5" ht="21.75" customHeight="1">
      <c r="A247" s="109" t="s">
        <v>104</v>
      </c>
      <c r="B247" s="110">
        <v>4577</v>
      </c>
      <c r="C247" s="112">
        <v>4334.3</v>
      </c>
      <c r="D247" s="107">
        <f t="shared" si="11"/>
        <v>242.69999999999982</v>
      </c>
      <c r="E247" s="108">
        <f t="shared" si="15"/>
        <v>5.599520107053038</v>
      </c>
    </row>
    <row r="248" spans="1:5" ht="21.75" customHeight="1">
      <c r="A248" s="113" t="s">
        <v>105</v>
      </c>
      <c r="B248" s="110">
        <v>498</v>
      </c>
      <c r="C248" s="112">
        <v>222.4</v>
      </c>
      <c r="D248" s="107">
        <f t="shared" si="11"/>
        <v>275.6</v>
      </c>
      <c r="E248" s="108">
        <f t="shared" si="15"/>
        <v>123.92086330935253</v>
      </c>
    </row>
    <row r="249" spans="1:5" ht="21.75" customHeight="1">
      <c r="A249" s="113" t="s">
        <v>283</v>
      </c>
      <c r="B249" s="110">
        <v>16</v>
      </c>
      <c r="C249" s="112">
        <v>17</v>
      </c>
      <c r="D249" s="107">
        <f t="shared" si="11"/>
        <v>-1</v>
      </c>
      <c r="E249" s="108">
        <f t="shared" si="15"/>
        <v>-5.88235294117647</v>
      </c>
    </row>
    <row r="250" spans="1:5" ht="21.75" customHeight="1">
      <c r="A250" s="113" t="s">
        <v>284</v>
      </c>
      <c r="B250" s="110"/>
      <c r="C250" s="112">
        <v>41</v>
      </c>
      <c r="D250" s="107">
        <f t="shared" si="11"/>
        <v>-41</v>
      </c>
      <c r="E250" s="108">
        <f t="shared" si="15"/>
        <v>-100</v>
      </c>
    </row>
    <row r="251" spans="1:5" ht="21.75" customHeight="1">
      <c r="A251" s="113" t="s">
        <v>130</v>
      </c>
      <c r="B251" s="110">
        <v>208</v>
      </c>
      <c r="C251" s="112">
        <v>250</v>
      </c>
      <c r="D251" s="107">
        <f t="shared" si="11"/>
        <v>-42</v>
      </c>
      <c r="E251" s="108">
        <f t="shared" si="15"/>
        <v>-16.8</v>
      </c>
    </row>
    <row r="252" spans="1:5" ht="21.75" customHeight="1">
      <c r="A252" s="113" t="s">
        <v>285</v>
      </c>
      <c r="B252" s="110">
        <v>219</v>
      </c>
      <c r="C252" s="112">
        <v>194</v>
      </c>
      <c r="D252" s="107">
        <f t="shared" si="11"/>
        <v>25</v>
      </c>
      <c r="E252" s="108">
        <f t="shared" si="15"/>
        <v>12.886597938144329</v>
      </c>
    </row>
    <row r="253" spans="1:5" ht="21.75" customHeight="1">
      <c r="A253" s="113" t="s">
        <v>286</v>
      </c>
      <c r="B253" s="110">
        <v>85</v>
      </c>
      <c r="C253" s="112">
        <v>70</v>
      </c>
      <c r="D253" s="107">
        <f t="shared" si="11"/>
        <v>15</v>
      </c>
      <c r="E253" s="108">
        <f t="shared" si="15"/>
        <v>21.428571428571427</v>
      </c>
    </row>
    <row r="254" spans="1:5" ht="21.75" customHeight="1">
      <c r="A254" s="113" t="s">
        <v>287</v>
      </c>
      <c r="B254" s="110">
        <v>8</v>
      </c>
      <c r="C254" s="112">
        <v>8</v>
      </c>
      <c r="D254" s="107">
        <f t="shared" si="11"/>
        <v>0</v>
      </c>
      <c r="E254" s="108">
        <f t="shared" si="15"/>
        <v>0</v>
      </c>
    </row>
    <row r="255" spans="1:5" ht="21.75" customHeight="1">
      <c r="A255" s="113" t="s">
        <v>288</v>
      </c>
      <c r="B255" s="110">
        <v>185</v>
      </c>
      <c r="C255" s="112">
        <v>11678</v>
      </c>
      <c r="D255" s="107">
        <f t="shared" si="11"/>
        <v>-11493</v>
      </c>
      <c r="E255" s="108">
        <f t="shared" si="15"/>
        <v>-98.4158246275047</v>
      </c>
    </row>
    <row r="256" spans="1:5" ht="21.75" customHeight="1">
      <c r="A256" s="109" t="s">
        <v>289</v>
      </c>
      <c r="B256" s="110">
        <f>SUM(B257:B263)</f>
        <v>1645</v>
      </c>
      <c r="C256" s="110">
        <v>3679</v>
      </c>
      <c r="D256" s="107">
        <f aca="true" t="shared" si="16" ref="D256:D285">B256-C256</f>
        <v>-2034</v>
      </c>
      <c r="E256" s="108">
        <f t="shared" si="15"/>
        <v>-55.28676270725741</v>
      </c>
    </row>
    <row r="257" spans="1:5" ht="21.75" customHeight="1">
      <c r="A257" s="109" t="s">
        <v>104</v>
      </c>
      <c r="B257" s="110">
        <v>550</v>
      </c>
      <c r="C257" s="112">
        <v>938</v>
      </c>
      <c r="D257" s="107">
        <f t="shared" si="16"/>
        <v>-388</v>
      </c>
      <c r="E257" s="108">
        <f t="shared" si="15"/>
        <v>-41.36460554371002</v>
      </c>
    </row>
    <row r="258" spans="1:5" ht="21.75" customHeight="1">
      <c r="A258" s="113" t="s">
        <v>105</v>
      </c>
      <c r="B258" s="110">
        <v>25</v>
      </c>
      <c r="C258" s="112"/>
      <c r="D258" s="107">
        <f t="shared" si="16"/>
        <v>25</v>
      </c>
      <c r="E258" s="108"/>
    </row>
    <row r="259" spans="1:5" ht="21.75" customHeight="1">
      <c r="A259" s="113" t="s">
        <v>290</v>
      </c>
      <c r="B259" s="110">
        <v>104</v>
      </c>
      <c r="C259" s="112">
        <v>98</v>
      </c>
      <c r="D259" s="107">
        <f t="shared" si="16"/>
        <v>6</v>
      </c>
      <c r="E259" s="108">
        <f aca="true" t="shared" si="17" ref="E259:E266">D259/C259*100</f>
        <v>6.122448979591836</v>
      </c>
    </row>
    <row r="260" spans="1:5" ht="21.75" customHeight="1">
      <c r="A260" s="113" t="s">
        <v>291</v>
      </c>
      <c r="B260" s="110">
        <v>55</v>
      </c>
      <c r="C260" s="112">
        <v>46</v>
      </c>
      <c r="D260" s="107">
        <f t="shared" si="16"/>
        <v>9</v>
      </c>
      <c r="E260" s="108">
        <f t="shared" si="17"/>
        <v>19.565217391304348</v>
      </c>
    </row>
    <row r="261" spans="1:5" ht="21.75" customHeight="1">
      <c r="A261" s="113" t="s">
        <v>292</v>
      </c>
      <c r="B261" s="110">
        <v>5</v>
      </c>
      <c r="C261" s="112">
        <v>9</v>
      </c>
      <c r="D261" s="107">
        <f t="shared" si="16"/>
        <v>-4</v>
      </c>
      <c r="E261" s="108">
        <f t="shared" si="17"/>
        <v>-44.44444444444444</v>
      </c>
    </row>
    <row r="262" spans="1:5" ht="21.75" customHeight="1">
      <c r="A262" s="113" t="s">
        <v>293</v>
      </c>
      <c r="B262" s="110">
        <v>709</v>
      </c>
      <c r="C262" s="112">
        <v>1891</v>
      </c>
      <c r="D262" s="107">
        <f t="shared" si="16"/>
        <v>-1182</v>
      </c>
      <c r="E262" s="108">
        <f t="shared" si="17"/>
        <v>-62.506610259122155</v>
      </c>
    </row>
    <row r="263" spans="1:5" ht="21.75" customHeight="1">
      <c r="A263" s="113" t="s">
        <v>294</v>
      </c>
      <c r="B263" s="110">
        <v>197</v>
      </c>
      <c r="C263" s="110">
        <v>695</v>
      </c>
      <c r="D263" s="107">
        <f t="shared" si="16"/>
        <v>-498</v>
      </c>
      <c r="E263" s="108">
        <f t="shared" si="17"/>
        <v>-71.65467625899281</v>
      </c>
    </row>
    <row r="264" spans="1:5" ht="21.75" customHeight="1">
      <c r="A264" s="109" t="s">
        <v>295</v>
      </c>
      <c r="B264" s="110">
        <f>SUM(B265:B271)</f>
        <v>64805</v>
      </c>
      <c r="C264" s="110">
        <f>SUM(C265:C271)</f>
        <v>59207.1</v>
      </c>
      <c r="D264" s="107">
        <f t="shared" si="16"/>
        <v>5597.9000000000015</v>
      </c>
      <c r="E264" s="108">
        <f t="shared" si="17"/>
        <v>9.454778227611218</v>
      </c>
    </row>
    <row r="265" spans="1:5" ht="21.75" customHeight="1">
      <c r="A265" s="109" t="s">
        <v>296</v>
      </c>
      <c r="B265" s="110">
        <v>4518</v>
      </c>
      <c r="C265" s="112">
        <v>31644.6</v>
      </c>
      <c r="D265" s="107">
        <f t="shared" si="16"/>
        <v>-27126.6</v>
      </c>
      <c r="E265" s="108">
        <f t="shared" si="17"/>
        <v>-85.72268254299311</v>
      </c>
    </row>
    <row r="266" spans="1:5" ht="21.75" customHeight="1">
      <c r="A266" s="113" t="s">
        <v>297</v>
      </c>
      <c r="B266" s="110">
        <v>2610</v>
      </c>
      <c r="C266" s="112">
        <v>22480.5</v>
      </c>
      <c r="D266" s="107">
        <f t="shared" si="16"/>
        <v>-19870.5</v>
      </c>
      <c r="E266" s="108">
        <f t="shared" si="17"/>
        <v>-88.38993794622006</v>
      </c>
    </row>
    <row r="267" spans="1:5" ht="21.75" customHeight="1">
      <c r="A267" s="113" t="s">
        <v>298</v>
      </c>
      <c r="B267" s="110">
        <v>21</v>
      </c>
      <c r="C267" s="110"/>
      <c r="D267" s="107">
        <f t="shared" si="16"/>
        <v>21</v>
      </c>
      <c r="E267" s="108"/>
    </row>
    <row r="268" spans="1:5" ht="21.75" customHeight="1">
      <c r="A268" s="113" t="s">
        <v>299</v>
      </c>
      <c r="B268" s="110">
        <v>20</v>
      </c>
      <c r="C268" s="110"/>
      <c r="D268" s="107">
        <f t="shared" si="16"/>
        <v>20</v>
      </c>
      <c r="E268" s="108"/>
    </row>
    <row r="269" spans="1:5" ht="21.75" customHeight="1">
      <c r="A269" s="113" t="s">
        <v>300</v>
      </c>
      <c r="B269" s="110">
        <v>18124</v>
      </c>
      <c r="C269" s="112"/>
      <c r="D269" s="107">
        <f t="shared" si="16"/>
        <v>18124</v>
      </c>
      <c r="E269" s="108"/>
    </row>
    <row r="270" spans="1:5" ht="21.75" customHeight="1">
      <c r="A270" s="113" t="s">
        <v>301</v>
      </c>
      <c r="B270" s="110">
        <v>55</v>
      </c>
      <c r="C270" s="110"/>
      <c r="D270" s="107">
        <f t="shared" si="16"/>
        <v>55</v>
      </c>
      <c r="E270" s="108"/>
    </row>
    <row r="271" spans="1:5" ht="21.75" customHeight="1">
      <c r="A271" s="113" t="s">
        <v>302</v>
      </c>
      <c r="B271" s="110">
        <v>39457</v>
      </c>
      <c r="C271" s="112">
        <v>5082</v>
      </c>
      <c r="D271" s="107">
        <f t="shared" si="16"/>
        <v>34375</v>
      </c>
      <c r="E271" s="108">
        <f>D271/C271*100</f>
        <v>676.4069264069265</v>
      </c>
    </row>
    <row r="272" spans="1:5" ht="21.75" customHeight="1">
      <c r="A272" s="109" t="s">
        <v>303</v>
      </c>
      <c r="B272" s="110">
        <f>SUM(B273:B273)</f>
        <v>2612</v>
      </c>
      <c r="C272" s="110">
        <f>SUM(C273:C273)</f>
        <v>2632</v>
      </c>
      <c r="D272" s="107">
        <f t="shared" si="16"/>
        <v>-20</v>
      </c>
      <c r="E272" s="108">
        <f>D272/C272*100</f>
        <v>-0.7598784194528876</v>
      </c>
    </row>
    <row r="273" spans="1:5" ht="21.75" customHeight="1">
      <c r="A273" s="109" t="s">
        <v>304</v>
      </c>
      <c r="B273" s="110">
        <v>2612</v>
      </c>
      <c r="C273" s="110">
        <v>2632</v>
      </c>
      <c r="D273" s="107">
        <f t="shared" si="16"/>
        <v>-20</v>
      </c>
      <c r="E273" s="108">
        <f>D273/C273*100</f>
        <v>-0.7598784194528876</v>
      </c>
    </row>
    <row r="274" spans="1:5" ht="21.75" customHeight="1">
      <c r="A274" s="109" t="s">
        <v>305</v>
      </c>
      <c r="B274" s="110">
        <f>SUM(B275:B276)</f>
        <v>12377</v>
      </c>
      <c r="C274" s="110">
        <f>SUM(C275:C276)</f>
        <v>29276</v>
      </c>
      <c r="D274" s="107">
        <f t="shared" si="16"/>
        <v>-16899</v>
      </c>
      <c r="E274" s="108">
        <f>D274/C274*100</f>
        <v>-57.72304959693947</v>
      </c>
    </row>
    <row r="275" spans="1:5" ht="21.75" customHeight="1">
      <c r="A275" s="109" t="s">
        <v>306</v>
      </c>
      <c r="B275" s="110">
        <v>1255</v>
      </c>
      <c r="C275" s="110"/>
      <c r="D275" s="107">
        <f t="shared" si="16"/>
        <v>1255</v>
      </c>
      <c r="E275" s="108"/>
    </row>
    <row r="276" spans="1:5" ht="21.75" customHeight="1">
      <c r="A276" s="113" t="s">
        <v>307</v>
      </c>
      <c r="B276" s="110">
        <v>11122</v>
      </c>
      <c r="C276" s="110">
        <v>29276</v>
      </c>
      <c r="D276" s="107">
        <f t="shared" si="16"/>
        <v>-18154</v>
      </c>
      <c r="E276" s="108">
        <f aca="true" t="shared" si="18" ref="E276:E285">D276/C276*100</f>
        <v>-62.009837409482174</v>
      </c>
    </row>
    <row r="277" spans="1:5" ht="21.75" customHeight="1">
      <c r="A277" s="109" t="s">
        <v>308</v>
      </c>
      <c r="B277" s="110">
        <f>SUM(B278:B281)</f>
        <v>9223</v>
      </c>
      <c r="C277" s="110">
        <f>SUM(C278:C281)</f>
        <v>2779</v>
      </c>
      <c r="D277" s="107">
        <f t="shared" si="16"/>
        <v>6444</v>
      </c>
      <c r="E277" s="108">
        <f t="shared" si="18"/>
        <v>231.88197193234976</v>
      </c>
    </row>
    <row r="278" spans="1:5" ht="21.75" customHeight="1">
      <c r="A278" s="109" t="s">
        <v>309</v>
      </c>
      <c r="B278" s="110">
        <v>6000</v>
      </c>
      <c r="C278" s="110"/>
      <c r="D278" s="107">
        <f t="shared" si="16"/>
        <v>6000</v>
      </c>
      <c r="E278" s="108"/>
    </row>
    <row r="279" spans="1:5" ht="21.75" customHeight="1">
      <c r="A279" s="113" t="s">
        <v>310</v>
      </c>
      <c r="B279" s="110">
        <v>686</v>
      </c>
      <c r="C279" s="110">
        <v>548</v>
      </c>
      <c r="D279" s="107">
        <f t="shared" si="16"/>
        <v>138</v>
      </c>
      <c r="E279" s="108">
        <f t="shared" si="18"/>
        <v>25.18248175182482</v>
      </c>
    </row>
    <row r="280" spans="1:5" ht="21.75" customHeight="1">
      <c r="A280" s="113" t="s">
        <v>311</v>
      </c>
      <c r="B280" s="110">
        <v>1422</v>
      </c>
      <c r="C280" s="110">
        <v>1222</v>
      </c>
      <c r="D280" s="107">
        <f t="shared" si="16"/>
        <v>200</v>
      </c>
      <c r="E280" s="108">
        <f t="shared" si="18"/>
        <v>16.366612111292962</v>
      </c>
    </row>
    <row r="281" spans="1:5" ht="21.75" customHeight="1">
      <c r="A281" s="113" t="s">
        <v>312</v>
      </c>
      <c r="B281" s="110">
        <v>1115</v>
      </c>
      <c r="C281" s="110">
        <v>1009</v>
      </c>
      <c r="D281" s="107">
        <f t="shared" si="16"/>
        <v>106</v>
      </c>
      <c r="E281" s="108">
        <f t="shared" si="18"/>
        <v>10.505450941526263</v>
      </c>
    </row>
    <row r="282" spans="1:5" ht="21.75" customHeight="1">
      <c r="A282" s="109" t="s">
        <v>313</v>
      </c>
      <c r="B282" s="110">
        <f>SUM(B283:B286)</f>
        <v>4767</v>
      </c>
      <c r="C282" s="110">
        <f>SUM(C283:C286)</f>
        <v>3932</v>
      </c>
      <c r="D282" s="107">
        <f t="shared" si="16"/>
        <v>835</v>
      </c>
      <c r="E282" s="108">
        <f t="shared" si="18"/>
        <v>21.236012207527978</v>
      </c>
    </row>
    <row r="283" spans="1:5" ht="21.75" customHeight="1">
      <c r="A283" s="109" t="s">
        <v>314</v>
      </c>
      <c r="B283" s="110">
        <v>1398</v>
      </c>
      <c r="C283" s="112">
        <v>1519</v>
      </c>
      <c r="D283" s="107">
        <f t="shared" si="16"/>
        <v>-121</v>
      </c>
      <c r="E283" s="108">
        <f t="shared" si="18"/>
        <v>-7.965766951942068</v>
      </c>
    </row>
    <row r="284" spans="1:5" ht="21.75" customHeight="1">
      <c r="A284" s="117" t="s">
        <v>315</v>
      </c>
      <c r="B284" s="110">
        <v>3194</v>
      </c>
      <c r="C284" s="112">
        <v>2323</v>
      </c>
      <c r="D284" s="107">
        <f t="shared" si="16"/>
        <v>871</v>
      </c>
      <c r="E284" s="108">
        <f t="shared" si="18"/>
        <v>37.4946190271201</v>
      </c>
    </row>
    <row r="285" spans="1:5" ht="21.75" customHeight="1">
      <c r="A285" s="117" t="s">
        <v>316</v>
      </c>
      <c r="B285" s="110">
        <v>132</v>
      </c>
      <c r="C285" s="112">
        <v>78</v>
      </c>
      <c r="D285" s="107">
        <f t="shared" si="16"/>
        <v>54</v>
      </c>
      <c r="E285" s="108">
        <f t="shared" si="18"/>
        <v>69.23076923076923</v>
      </c>
    </row>
    <row r="286" spans="1:5" ht="21.75" customHeight="1">
      <c r="A286" s="113" t="s">
        <v>317</v>
      </c>
      <c r="B286" s="110">
        <v>43</v>
      </c>
      <c r="C286" s="110">
        <v>12</v>
      </c>
      <c r="D286" s="107">
        <f aca="true" t="shared" si="19" ref="D286:D340">B286-C286</f>
        <v>31</v>
      </c>
      <c r="E286" s="108">
        <f aca="true" t="shared" si="20" ref="E286:E307">D286/C286*100</f>
        <v>258.33333333333337</v>
      </c>
    </row>
    <row r="287" spans="1:5" ht="21.75" customHeight="1">
      <c r="A287" s="109" t="s">
        <v>318</v>
      </c>
      <c r="B287" s="110">
        <f>SUM(B288:B292)</f>
        <v>4948</v>
      </c>
      <c r="C287" s="110">
        <f>SUM(C288:C292)</f>
        <v>4941</v>
      </c>
      <c r="D287" s="107">
        <f t="shared" si="19"/>
        <v>7</v>
      </c>
      <c r="E287" s="108">
        <f t="shared" si="20"/>
        <v>0.14167172637117992</v>
      </c>
    </row>
    <row r="288" spans="1:5" ht="21.75" customHeight="1">
      <c r="A288" s="109" t="s">
        <v>319</v>
      </c>
      <c r="B288" s="110">
        <v>8</v>
      </c>
      <c r="C288" s="112">
        <v>14.5</v>
      </c>
      <c r="D288" s="107">
        <f t="shared" si="19"/>
        <v>-6.5</v>
      </c>
      <c r="E288" s="108">
        <f t="shared" si="20"/>
        <v>-44.827586206896555</v>
      </c>
    </row>
    <row r="289" spans="1:5" ht="21.75" customHeight="1">
      <c r="A289" s="113" t="s">
        <v>320</v>
      </c>
      <c r="B289" s="110">
        <v>147</v>
      </c>
      <c r="C289" s="112">
        <v>186.5</v>
      </c>
      <c r="D289" s="107">
        <f t="shared" si="19"/>
        <v>-39.5</v>
      </c>
      <c r="E289" s="108">
        <f t="shared" si="20"/>
        <v>-21.179624664879356</v>
      </c>
    </row>
    <row r="290" spans="1:5" ht="21.75" customHeight="1">
      <c r="A290" s="113" t="s">
        <v>321</v>
      </c>
      <c r="B290" s="110">
        <v>3418</v>
      </c>
      <c r="C290" s="112">
        <v>3463</v>
      </c>
      <c r="D290" s="107">
        <f t="shared" si="19"/>
        <v>-45</v>
      </c>
      <c r="E290" s="108">
        <f t="shared" si="20"/>
        <v>-1.2994513427663876</v>
      </c>
    </row>
    <row r="291" spans="1:5" ht="21.75" customHeight="1">
      <c r="A291" s="113" t="s">
        <v>322</v>
      </c>
      <c r="B291" s="110">
        <v>1181</v>
      </c>
      <c r="C291" s="112">
        <v>1080</v>
      </c>
      <c r="D291" s="107">
        <f t="shared" si="19"/>
        <v>101</v>
      </c>
      <c r="E291" s="108">
        <f t="shared" si="20"/>
        <v>9.351851851851851</v>
      </c>
    </row>
    <row r="292" spans="1:5" ht="21.75" customHeight="1">
      <c r="A292" s="113" t="s">
        <v>323</v>
      </c>
      <c r="B292" s="110">
        <v>194</v>
      </c>
      <c r="C292" s="112">
        <v>197</v>
      </c>
      <c r="D292" s="107">
        <f t="shared" si="19"/>
        <v>-3</v>
      </c>
      <c r="E292" s="108">
        <f t="shared" si="20"/>
        <v>-1.5228426395939088</v>
      </c>
    </row>
    <row r="293" spans="1:5" ht="21.75" customHeight="1">
      <c r="A293" s="109" t="s">
        <v>324</v>
      </c>
      <c r="B293" s="110">
        <f>SUM(B294:B300)</f>
        <v>4085</v>
      </c>
      <c r="C293" s="110">
        <f>SUM(C294:C300)</f>
        <v>3676</v>
      </c>
      <c r="D293" s="107">
        <f t="shared" si="19"/>
        <v>409</v>
      </c>
      <c r="E293" s="108">
        <f t="shared" si="20"/>
        <v>11.126224156692057</v>
      </c>
    </row>
    <row r="294" spans="1:5" ht="21.75" customHeight="1">
      <c r="A294" s="109" t="s">
        <v>104</v>
      </c>
      <c r="B294" s="110">
        <v>203</v>
      </c>
      <c r="C294" s="110">
        <v>212</v>
      </c>
      <c r="D294" s="107">
        <f t="shared" si="19"/>
        <v>-9</v>
      </c>
      <c r="E294" s="108">
        <f t="shared" si="20"/>
        <v>-4.245283018867925</v>
      </c>
    </row>
    <row r="295" spans="1:5" ht="21.75" customHeight="1">
      <c r="A295" s="113" t="s">
        <v>105</v>
      </c>
      <c r="B295" s="110">
        <v>1</v>
      </c>
      <c r="C295" s="110"/>
      <c r="D295" s="107">
        <f t="shared" si="19"/>
        <v>1</v>
      </c>
      <c r="E295" s="108"/>
    </row>
    <row r="296" spans="1:5" ht="21.75" customHeight="1">
      <c r="A296" s="113" t="s">
        <v>325</v>
      </c>
      <c r="B296" s="110">
        <v>182</v>
      </c>
      <c r="C296" s="112">
        <v>204</v>
      </c>
      <c r="D296" s="107">
        <f t="shared" si="19"/>
        <v>-22</v>
      </c>
      <c r="E296" s="108">
        <f t="shared" si="20"/>
        <v>-10.784313725490197</v>
      </c>
    </row>
    <row r="297" spans="1:5" ht="21.75" customHeight="1">
      <c r="A297" s="113" t="s">
        <v>326</v>
      </c>
      <c r="B297" s="110">
        <v>730</v>
      </c>
      <c r="C297" s="112">
        <v>1110</v>
      </c>
      <c r="D297" s="107">
        <f t="shared" si="19"/>
        <v>-380</v>
      </c>
      <c r="E297" s="108">
        <f t="shared" si="20"/>
        <v>-34.234234234234236</v>
      </c>
    </row>
    <row r="298" spans="1:5" ht="21.75" customHeight="1">
      <c r="A298" s="113" t="s">
        <v>327</v>
      </c>
      <c r="B298" s="110"/>
      <c r="C298" s="112">
        <v>21</v>
      </c>
      <c r="D298" s="107">
        <f t="shared" si="19"/>
        <v>-21</v>
      </c>
      <c r="E298" s="108">
        <f t="shared" si="20"/>
        <v>-100</v>
      </c>
    </row>
    <row r="299" spans="1:5" ht="21.75" customHeight="1">
      <c r="A299" s="113" t="s">
        <v>328</v>
      </c>
      <c r="B299" s="110">
        <v>736</v>
      </c>
      <c r="C299" s="110">
        <v>437</v>
      </c>
      <c r="D299" s="107">
        <f t="shared" si="19"/>
        <v>299</v>
      </c>
      <c r="E299" s="108">
        <f t="shared" si="20"/>
        <v>68.42105263157895</v>
      </c>
    </row>
    <row r="300" spans="1:5" ht="21.75" customHeight="1">
      <c r="A300" s="113" t="s">
        <v>329</v>
      </c>
      <c r="B300" s="110">
        <v>2233</v>
      </c>
      <c r="C300" s="110">
        <v>1692</v>
      </c>
      <c r="D300" s="107">
        <f t="shared" si="19"/>
        <v>541</v>
      </c>
      <c r="E300" s="108">
        <f t="shared" si="20"/>
        <v>31.97399527186761</v>
      </c>
    </row>
    <row r="301" spans="1:5" ht="21.75" customHeight="1">
      <c r="A301" s="109" t="s">
        <v>330</v>
      </c>
      <c r="B301" s="110">
        <f>SUM(B302:B303)</f>
        <v>60</v>
      </c>
      <c r="C301" s="110">
        <f>SUM(C302:C303)</f>
        <v>58</v>
      </c>
      <c r="D301" s="107">
        <f t="shared" si="19"/>
        <v>2</v>
      </c>
      <c r="E301" s="108">
        <f t="shared" si="20"/>
        <v>3.4482758620689653</v>
      </c>
    </row>
    <row r="302" spans="1:5" ht="21.75" customHeight="1">
      <c r="A302" s="109" t="s">
        <v>104</v>
      </c>
      <c r="B302" s="110">
        <v>46</v>
      </c>
      <c r="C302" s="110">
        <v>41</v>
      </c>
      <c r="D302" s="107">
        <f t="shared" si="19"/>
        <v>5</v>
      </c>
      <c r="E302" s="108">
        <f t="shared" si="20"/>
        <v>12.195121951219512</v>
      </c>
    </row>
    <row r="303" spans="1:5" ht="21.75" customHeight="1">
      <c r="A303" s="113" t="s">
        <v>331</v>
      </c>
      <c r="B303" s="110">
        <v>14</v>
      </c>
      <c r="C303" s="110">
        <v>17</v>
      </c>
      <c r="D303" s="107">
        <f t="shared" si="19"/>
        <v>-3</v>
      </c>
      <c r="E303" s="108">
        <f t="shared" si="20"/>
        <v>-17.647058823529413</v>
      </c>
    </row>
    <row r="304" spans="1:5" ht="21.75" customHeight="1">
      <c r="A304" s="109" t="s">
        <v>332</v>
      </c>
      <c r="B304" s="110">
        <f>SUM(B305)</f>
        <v>536</v>
      </c>
      <c r="C304" s="110">
        <f>SUM(C305)</f>
        <v>21249</v>
      </c>
      <c r="D304" s="107">
        <f t="shared" si="19"/>
        <v>-20713</v>
      </c>
      <c r="E304" s="108">
        <f t="shared" si="20"/>
        <v>-97.4775283542755</v>
      </c>
    </row>
    <row r="305" spans="1:5" ht="21.75" customHeight="1">
      <c r="A305" s="109" t="s">
        <v>333</v>
      </c>
      <c r="B305" s="110">
        <v>536</v>
      </c>
      <c r="C305" s="112">
        <v>21249</v>
      </c>
      <c r="D305" s="107">
        <f t="shared" si="19"/>
        <v>-20713</v>
      </c>
      <c r="E305" s="108">
        <f t="shared" si="20"/>
        <v>-97.4775283542755</v>
      </c>
    </row>
    <row r="306" spans="1:5" ht="21.75" customHeight="1">
      <c r="A306" s="109" t="s">
        <v>334</v>
      </c>
      <c r="B306" s="110">
        <f>SUM(B307:B307)</f>
        <v>0</v>
      </c>
      <c r="C306" s="110">
        <f>SUM(C307:C307)</f>
        <v>100</v>
      </c>
      <c r="D306" s="107">
        <f t="shared" si="19"/>
        <v>-100</v>
      </c>
      <c r="E306" s="108">
        <f t="shared" si="20"/>
        <v>-100</v>
      </c>
    </row>
    <row r="307" spans="1:5" ht="21.75" customHeight="1">
      <c r="A307" s="113" t="s">
        <v>335</v>
      </c>
      <c r="B307" s="110"/>
      <c r="C307" s="112">
        <v>100</v>
      </c>
      <c r="D307" s="107">
        <f t="shared" si="19"/>
        <v>-100</v>
      </c>
      <c r="E307" s="108">
        <f t="shared" si="20"/>
        <v>-100</v>
      </c>
    </row>
    <row r="308" spans="1:5" ht="21.75" customHeight="1">
      <c r="A308" s="109" t="s">
        <v>336</v>
      </c>
      <c r="B308" s="110">
        <f>SUM(B309)</f>
        <v>250</v>
      </c>
      <c r="C308" s="110"/>
      <c r="D308" s="107">
        <f t="shared" si="19"/>
        <v>250</v>
      </c>
      <c r="E308" s="108"/>
    </row>
    <row r="309" spans="1:5" ht="21.75" customHeight="1">
      <c r="A309" s="109" t="s">
        <v>337</v>
      </c>
      <c r="B309" s="110">
        <v>250</v>
      </c>
      <c r="C309" s="110"/>
      <c r="D309" s="107">
        <f t="shared" si="19"/>
        <v>250</v>
      </c>
      <c r="E309" s="108"/>
    </row>
    <row r="310" spans="1:5" ht="21.75" customHeight="1">
      <c r="A310" s="109" t="s">
        <v>338</v>
      </c>
      <c r="B310" s="110">
        <f>SUM(B311)</f>
        <v>70</v>
      </c>
      <c r="C310" s="110">
        <f>SUM(C311)</f>
        <v>358</v>
      </c>
      <c r="D310" s="107">
        <f t="shared" si="19"/>
        <v>-288</v>
      </c>
      <c r="E310" s="108">
        <f>D310/C310*100</f>
        <v>-80.44692737430168</v>
      </c>
    </row>
    <row r="311" spans="1:5" ht="21.75" customHeight="1">
      <c r="A311" s="109" t="s">
        <v>339</v>
      </c>
      <c r="B311" s="110">
        <v>70</v>
      </c>
      <c r="C311" s="110">
        <v>358</v>
      </c>
      <c r="D311" s="107">
        <f t="shared" si="19"/>
        <v>-288</v>
      </c>
      <c r="E311" s="108">
        <f>D311/C311*100</f>
        <v>-80.44692737430168</v>
      </c>
    </row>
    <row r="312" spans="1:5" ht="21.75" customHeight="1">
      <c r="A312" s="109" t="s">
        <v>340</v>
      </c>
      <c r="B312" s="110">
        <f>SUM(B313:B314)</f>
        <v>458782</v>
      </c>
      <c r="C312" s="110">
        <f>SUM(C313:C314)</f>
        <v>287699</v>
      </c>
      <c r="D312" s="107">
        <f t="shared" si="19"/>
        <v>171083</v>
      </c>
      <c r="E312" s="108">
        <f>D312/C312*100</f>
        <v>59.465969641882666</v>
      </c>
    </row>
    <row r="313" spans="1:5" ht="21.75" customHeight="1">
      <c r="A313" s="109" t="s">
        <v>341</v>
      </c>
      <c r="B313" s="110">
        <v>449349</v>
      </c>
      <c r="C313" s="112">
        <v>284158</v>
      </c>
      <c r="D313" s="107">
        <f t="shared" si="19"/>
        <v>165191</v>
      </c>
      <c r="E313" s="108">
        <f>D313/C313*100</f>
        <v>58.133503191886206</v>
      </c>
    </row>
    <row r="314" spans="1:5" ht="21.75" customHeight="1">
      <c r="A314" s="113" t="s">
        <v>342</v>
      </c>
      <c r="B314" s="110">
        <v>9433</v>
      </c>
      <c r="C314" s="110">
        <v>3541</v>
      </c>
      <c r="D314" s="107">
        <f t="shared" si="19"/>
        <v>5892</v>
      </c>
      <c r="E314" s="108">
        <f>D314/C314*100</f>
        <v>166.39367410336064</v>
      </c>
    </row>
    <row r="315" spans="1:5" ht="21.75" customHeight="1">
      <c r="A315" s="109" t="s">
        <v>343</v>
      </c>
      <c r="B315" s="110">
        <f>SUM(B316)</f>
        <v>0</v>
      </c>
      <c r="C315" s="110">
        <f>SUM(C316)</f>
        <v>0</v>
      </c>
      <c r="D315" s="107">
        <f t="shared" si="19"/>
        <v>0</v>
      </c>
      <c r="E315" s="108"/>
    </row>
    <row r="316" spans="1:5" ht="21.75" customHeight="1">
      <c r="A316" s="109" t="s">
        <v>344</v>
      </c>
      <c r="B316" s="110"/>
      <c r="C316" s="110"/>
      <c r="D316" s="107">
        <f t="shared" si="19"/>
        <v>0</v>
      </c>
      <c r="E316" s="108"/>
    </row>
    <row r="317" spans="1:5" ht="21.75" customHeight="1">
      <c r="A317" s="109" t="s">
        <v>345</v>
      </c>
      <c r="B317" s="110">
        <f>SUM(B318)</f>
        <v>1347</v>
      </c>
      <c r="C317" s="112">
        <f>C318</f>
        <v>1346</v>
      </c>
      <c r="D317" s="107">
        <f t="shared" si="19"/>
        <v>1</v>
      </c>
      <c r="E317" s="108">
        <f aca="true" t="shared" si="21" ref="E317:E325">D317/C317*100</f>
        <v>0.07429420505200594</v>
      </c>
    </row>
    <row r="318" spans="1:5" ht="21.75" customHeight="1">
      <c r="A318" s="109" t="s">
        <v>346</v>
      </c>
      <c r="B318" s="110">
        <v>1347</v>
      </c>
      <c r="C318" s="112">
        <v>1346</v>
      </c>
      <c r="D318" s="107">
        <f t="shared" si="19"/>
        <v>1</v>
      </c>
      <c r="E318" s="108">
        <f t="shared" si="21"/>
        <v>0.07429420505200594</v>
      </c>
    </row>
    <row r="319" spans="1:5" ht="21.75" customHeight="1">
      <c r="A319" s="109" t="s">
        <v>64</v>
      </c>
      <c r="B319" s="110">
        <f>SUM(B320,B324,B328,B331,B339,B341,B344,B351,B356,B359,B362,B364)</f>
        <v>49734.96</v>
      </c>
      <c r="C319" s="110">
        <f>SUM(C320,C324,C328,C331,C339,C341,C344,C351,C356,C359,C362,C364)</f>
        <v>52457.6</v>
      </c>
      <c r="D319" s="107">
        <f t="shared" si="19"/>
        <v>-2722.6399999999994</v>
      </c>
      <c r="E319" s="108">
        <f t="shared" si="21"/>
        <v>-5.190172634661135</v>
      </c>
    </row>
    <row r="320" spans="1:5" ht="21.75" customHeight="1">
      <c r="A320" s="109" t="s">
        <v>347</v>
      </c>
      <c r="B320" s="110">
        <f>SUM(B321:B323)</f>
        <v>1655</v>
      </c>
      <c r="C320" s="110">
        <f>SUM(C321:C323)</f>
        <v>1504</v>
      </c>
      <c r="D320" s="107">
        <f t="shared" si="19"/>
        <v>151</v>
      </c>
      <c r="E320" s="108">
        <f t="shared" si="21"/>
        <v>10.039893617021276</v>
      </c>
    </row>
    <row r="321" spans="1:5" ht="21.75" customHeight="1">
      <c r="A321" s="109" t="s">
        <v>104</v>
      </c>
      <c r="B321" s="110">
        <v>1119</v>
      </c>
      <c r="C321" s="112">
        <v>1076</v>
      </c>
      <c r="D321" s="107">
        <f t="shared" si="19"/>
        <v>43</v>
      </c>
      <c r="E321" s="108">
        <f t="shared" si="21"/>
        <v>3.9962825278810405</v>
      </c>
    </row>
    <row r="322" spans="1:5" ht="21.75" customHeight="1">
      <c r="A322" s="113" t="s">
        <v>105</v>
      </c>
      <c r="B322" s="110">
        <v>97</v>
      </c>
      <c r="C322" s="112">
        <v>9</v>
      </c>
      <c r="D322" s="107">
        <f t="shared" si="19"/>
        <v>88</v>
      </c>
      <c r="E322" s="108">
        <f t="shared" si="21"/>
        <v>977.7777777777778</v>
      </c>
    </row>
    <row r="323" spans="1:5" ht="21.75" customHeight="1">
      <c r="A323" s="113" t="s">
        <v>348</v>
      </c>
      <c r="B323" s="110">
        <v>439</v>
      </c>
      <c r="C323" s="110">
        <v>419</v>
      </c>
      <c r="D323" s="107">
        <f t="shared" si="19"/>
        <v>20</v>
      </c>
      <c r="E323" s="108">
        <f t="shared" si="21"/>
        <v>4.77326968973747</v>
      </c>
    </row>
    <row r="324" spans="1:5" ht="21.75" customHeight="1">
      <c r="A324" s="109" t="s">
        <v>349</v>
      </c>
      <c r="B324" s="110">
        <f>SUM(B325:B327)</f>
        <v>2111</v>
      </c>
      <c r="C324" s="110">
        <f>SUM(C325:C327)</f>
        <v>1918</v>
      </c>
      <c r="D324" s="107">
        <f t="shared" si="19"/>
        <v>193</v>
      </c>
      <c r="E324" s="108">
        <f t="shared" si="21"/>
        <v>10.062565172054223</v>
      </c>
    </row>
    <row r="325" spans="1:5" ht="21.75" customHeight="1">
      <c r="A325" s="109" t="s">
        <v>350</v>
      </c>
      <c r="B325" s="110"/>
      <c r="C325" s="110">
        <v>978</v>
      </c>
      <c r="D325" s="107">
        <f t="shared" si="19"/>
        <v>-978</v>
      </c>
      <c r="E325" s="108">
        <f t="shared" si="21"/>
        <v>-100</v>
      </c>
    </row>
    <row r="326" spans="1:5" ht="21.75" customHeight="1">
      <c r="A326" s="113" t="s">
        <v>351</v>
      </c>
      <c r="B326" s="110">
        <v>1469</v>
      </c>
      <c r="C326" s="110"/>
      <c r="D326" s="107">
        <f t="shared" si="19"/>
        <v>1469</v>
      </c>
      <c r="E326" s="108"/>
    </row>
    <row r="327" spans="1:5" ht="21.75" customHeight="1">
      <c r="A327" s="113" t="s">
        <v>352</v>
      </c>
      <c r="B327" s="110">
        <v>642</v>
      </c>
      <c r="C327" s="110">
        <v>940</v>
      </c>
      <c r="D327" s="107">
        <f t="shared" si="19"/>
        <v>-298</v>
      </c>
      <c r="E327" s="108">
        <f aca="true" t="shared" si="22" ref="E327:E338">D327/C327*100</f>
        <v>-31.70212765957447</v>
      </c>
    </row>
    <row r="328" spans="1:5" ht="21.75" customHeight="1">
      <c r="A328" s="109" t="s">
        <v>353</v>
      </c>
      <c r="B328" s="110">
        <f>SUM(B329:B330)</f>
        <v>613</v>
      </c>
      <c r="C328" s="110">
        <f>SUM(C329:C330)</f>
        <v>19.3</v>
      </c>
      <c r="D328" s="107">
        <f t="shared" si="19"/>
        <v>593.7</v>
      </c>
      <c r="E328" s="108">
        <f t="shared" si="22"/>
        <v>3076.1658031088086</v>
      </c>
    </row>
    <row r="329" spans="1:5" ht="21.75" customHeight="1">
      <c r="A329" s="109" t="s">
        <v>354</v>
      </c>
      <c r="B329" s="110">
        <v>513</v>
      </c>
      <c r="C329" s="110"/>
      <c r="D329" s="107">
        <f t="shared" si="19"/>
        <v>513</v>
      </c>
      <c r="E329" s="108"/>
    </row>
    <row r="330" spans="1:5" ht="21.75" customHeight="1">
      <c r="A330" s="113" t="s">
        <v>355</v>
      </c>
      <c r="B330" s="110">
        <v>100</v>
      </c>
      <c r="C330" s="110">
        <v>19.3</v>
      </c>
      <c r="D330" s="107">
        <f t="shared" si="19"/>
        <v>80.7</v>
      </c>
      <c r="E330" s="108">
        <f t="shared" si="22"/>
        <v>418.1347150259067</v>
      </c>
    </row>
    <row r="331" spans="1:5" ht="21.75" customHeight="1">
      <c r="A331" s="109" t="s">
        <v>356</v>
      </c>
      <c r="B331" s="110">
        <f>SUM(B332:B338)</f>
        <v>5444</v>
      </c>
      <c r="C331" s="110">
        <f>SUM(C332:C338)</f>
        <v>6158</v>
      </c>
      <c r="D331" s="107">
        <f t="shared" si="19"/>
        <v>-714</v>
      </c>
      <c r="E331" s="108">
        <f t="shared" si="22"/>
        <v>-11.594673595323158</v>
      </c>
    </row>
    <row r="332" spans="1:5" ht="21.75" customHeight="1">
      <c r="A332" s="109" t="s">
        <v>357</v>
      </c>
      <c r="B332" s="110">
        <v>1347</v>
      </c>
      <c r="C332" s="112">
        <v>1221.5</v>
      </c>
      <c r="D332" s="107">
        <f t="shared" si="19"/>
        <v>125.5</v>
      </c>
      <c r="E332" s="108">
        <f t="shared" si="22"/>
        <v>10.27425296766271</v>
      </c>
    </row>
    <row r="333" spans="1:5" ht="21.75" customHeight="1">
      <c r="A333" s="113" t="s">
        <v>358</v>
      </c>
      <c r="B333" s="110">
        <v>54</v>
      </c>
      <c r="C333" s="112">
        <v>39.5</v>
      </c>
      <c r="D333" s="107">
        <f t="shared" si="19"/>
        <v>14.5</v>
      </c>
      <c r="E333" s="108">
        <f t="shared" si="22"/>
        <v>36.708860759493675</v>
      </c>
    </row>
    <row r="334" spans="1:5" ht="21.75" customHeight="1">
      <c r="A334" s="113" t="s">
        <v>359</v>
      </c>
      <c r="B334" s="110">
        <v>429</v>
      </c>
      <c r="C334" s="112">
        <v>350</v>
      </c>
      <c r="D334" s="107">
        <f t="shared" si="19"/>
        <v>79</v>
      </c>
      <c r="E334" s="108">
        <f t="shared" si="22"/>
        <v>22.57142857142857</v>
      </c>
    </row>
    <row r="335" spans="1:5" ht="21.75" customHeight="1">
      <c r="A335" s="113" t="s">
        <v>360</v>
      </c>
      <c r="B335" s="110">
        <v>1991</v>
      </c>
      <c r="C335" s="112">
        <v>2287</v>
      </c>
      <c r="D335" s="107">
        <f t="shared" si="19"/>
        <v>-296</v>
      </c>
      <c r="E335" s="108">
        <f t="shared" si="22"/>
        <v>-12.942719720157411</v>
      </c>
    </row>
    <row r="336" spans="1:5" ht="21.75" customHeight="1">
      <c r="A336" s="113" t="s">
        <v>361</v>
      </c>
      <c r="B336" s="110">
        <v>1565</v>
      </c>
      <c r="C336" s="112">
        <v>1981</v>
      </c>
      <c r="D336" s="107">
        <f t="shared" si="19"/>
        <v>-416</v>
      </c>
      <c r="E336" s="108">
        <f t="shared" si="22"/>
        <v>-20.9994952044422</v>
      </c>
    </row>
    <row r="337" spans="1:5" ht="21.75" customHeight="1">
      <c r="A337" s="113" t="s">
        <v>362</v>
      </c>
      <c r="B337" s="110">
        <v>16</v>
      </c>
      <c r="C337" s="112">
        <v>24</v>
      </c>
      <c r="D337" s="107">
        <f t="shared" si="19"/>
        <v>-8</v>
      </c>
      <c r="E337" s="108">
        <f t="shared" si="22"/>
        <v>-33.33333333333333</v>
      </c>
    </row>
    <row r="338" spans="1:5" ht="21.75" customHeight="1">
      <c r="A338" s="113" t="s">
        <v>363</v>
      </c>
      <c r="B338" s="110">
        <v>42</v>
      </c>
      <c r="C338" s="112">
        <v>255</v>
      </c>
      <c r="D338" s="107">
        <f t="shared" si="19"/>
        <v>-213</v>
      </c>
      <c r="E338" s="108">
        <f t="shared" si="22"/>
        <v>-83.52941176470588</v>
      </c>
    </row>
    <row r="339" spans="1:5" ht="21.75" customHeight="1">
      <c r="A339" s="109" t="s">
        <v>364</v>
      </c>
      <c r="B339" s="110">
        <f>SUM(B340:B340)</f>
        <v>8</v>
      </c>
      <c r="C339" s="110">
        <f>SUM(C340:C340)</f>
        <v>0</v>
      </c>
      <c r="D339" s="107">
        <f t="shared" si="19"/>
        <v>8</v>
      </c>
      <c r="E339" s="108"/>
    </row>
    <row r="340" spans="1:5" ht="21.75" customHeight="1">
      <c r="A340" s="109" t="s">
        <v>365</v>
      </c>
      <c r="B340" s="110">
        <v>8</v>
      </c>
      <c r="C340" s="110"/>
      <c r="D340" s="107">
        <f t="shared" si="19"/>
        <v>8</v>
      </c>
      <c r="E340" s="108"/>
    </row>
    <row r="341" spans="1:5" ht="21.75" customHeight="1">
      <c r="A341" s="109" t="s">
        <v>366</v>
      </c>
      <c r="B341" s="110">
        <f>SUM(B342:B343)</f>
        <v>4354</v>
      </c>
      <c r="C341" s="110">
        <f>SUM(C342:C343)</f>
        <v>5950</v>
      </c>
      <c r="D341" s="107">
        <f aca="true" t="shared" si="23" ref="D341:D381">B341-C341</f>
        <v>-1596</v>
      </c>
      <c r="E341" s="108">
        <f aca="true" t="shared" si="24" ref="E341:E372">D341/C341*100</f>
        <v>-26.823529411764707</v>
      </c>
    </row>
    <row r="342" spans="1:5" ht="21.75" customHeight="1">
      <c r="A342" s="109" t="s">
        <v>367</v>
      </c>
      <c r="B342" s="110">
        <v>2066</v>
      </c>
      <c r="C342" s="112">
        <v>1482</v>
      </c>
      <c r="D342" s="107">
        <f t="shared" si="23"/>
        <v>584</v>
      </c>
      <c r="E342" s="108">
        <f t="shared" si="24"/>
        <v>39.40620782726046</v>
      </c>
    </row>
    <row r="343" spans="1:5" ht="21.75" customHeight="1">
      <c r="A343" s="113" t="s">
        <v>368</v>
      </c>
      <c r="B343" s="110">
        <v>2288</v>
      </c>
      <c r="C343" s="112">
        <v>4468</v>
      </c>
      <c r="D343" s="107">
        <f t="shared" si="23"/>
        <v>-2180</v>
      </c>
      <c r="E343" s="108">
        <f t="shared" si="24"/>
        <v>-48.79140555058192</v>
      </c>
    </row>
    <row r="344" spans="1:5" ht="21.75" customHeight="1">
      <c r="A344" s="109" t="s">
        <v>369</v>
      </c>
      <c r="B344" s="110">
        <f>SUM(B345:B350)</f>
        <v>2388.96</v>
      </c>
      <c r="C344" s="110">
        <f>SUM(C345:C350)</f>
        <v>2213.3</v>
      </c>
      <c r="D344" s="107">
        <f t="shared" si="23"/>
        <v>175.65999999999985</v>
      </c>
      <c r="E344" s="108">
        <f t="shared" si="24"/>
        <v>7.936565309718513</v>
      </c>
    </row>
    <row r="345" spans="1:5" ht="21.75" customHeight="1">
      <c r="A345" s="109" t="s">
        <v>104</v>
      </c>
      <c r="B345" s="110">
        <v>915</v>
      </c>
      <c r="C345" s="112">
        <v>1069.3</v>
      </c>
      <c r="D345" s="107">
        <f t="shared" si="23"/>
        <v>-154.29999999999995</v>
      </c>
      <c r="E345" s="108">
        <f t="shared" si="24"/>
        <v>-14.430000935191241</v>
      </c>
    </row>
    <row r="346" spans="1:5" ht="21.75" customHeight="1">
      <c r="A346" s="113" t="s">
        <v>105</v>
      </c>
      <c r="B346" s="110">
        <v>221</v>
      </c>
      <c r="C346" s="112">
        <v>90</v>
      </c>
      <c r="D346" s="107">
        <f t="shared" si="23"/>
        <v>131</v>
      </c>
      <c r="E346" s="108">
        <f t="shared" si="24"/>
        <v>145.55555555555554</v>
      </c>
    </row>
    <row r="347" spans="1:5" ht="21.75" customHeight="1">
      <c r="A347" s="113" t="s">
        <v>370</v>
      </c>
      <c r="B347" s="110">
        <v>102</v>
      </c>
      <c r="C347" s="110">
        <v>103</v>
      </c>
      <c r="D347" s="107">
        <f t="shared" si="23"/>
        <v>-1</v>
      </c>
      <c r="E347" s="108">
        <f t="shared" si="24"/>
        <v>-0.9708737864077669</v>
      </c>
    </row>
    <row r="348" spans="1:5" ht="21.75" customHeight="1">
      <c r="A348" s="113" t="s">
        <v>371</v>
      </c>
      <c r="B348" s="110">
        <v>647</v>
      </c>
      <c r="C348" s="112">
        <v>230</v>
      </c>
      <c r="D348" s="107">
        <f t="shared" si="23"/>
        <v>417</v>
      </c>
      <c r="E348" s="108">
        <f t="shared" si="24"/>
        <v>181.30434782608694</v>
      </c>
    </row>
    <row r="349" spans="1:5" ht="21.75" customHeight="1">
      <c r="A349" s="113" t="s">
        <v>110</v>
      </c>
      <c r="B349" s="110">
        <v>426</v>
      </c>
      <c r="C349" s="112">
        <v>404</v>
      </c>
      <c r="D349" s="107">
        <f t="shared" si="23"/>
        <v>22</v>
      </c>
      <c r="E349" s="108">
        <f t="shared" si="24"/>
        <v>5.445544554455446</v>
      </c>
    </row>
    <row r="350" spans="1:5" ht="21.75" customHeight="1">
      <c r="A350" s="113" t="s">
        <v>372</v>
      </c>
      <c r="B350" s="110">
        <v>77.96</v>
      </c>
      <c r="C350" s="112">
        <v>317</v>
      </c>
      <c r="D350" s="107">
        <f t="shared" si="23"/>
        <v>-239.04000000000002</v>
      </c>
      <c r="E350" s="108">
        <f t="shared" si="24"/>
        <v>-75.40694006309148</v>
      </c>
    </row>
    <row r="351" spans="1:5" ht="21.75" customHeight="1">
      <c r="A351" s="109" t="s">
        <v>373</v>
      </c>
      <c r="B351" s="110">
        <f>SUM(B352:B355)</f>
        <v>10250</v>
      </c>
      <c r="C351" s="110">
        <f>SUM(C352:C355)</f>
        <v>11877</v>
      </c>
      <c r="D351" s="107">
        <f t="shared" si="23"/>
        <v>-1627</v>
      </c>
      <c r="E351" s="108">
        <f t="shared" si="24"/>
        <v>-13.698745474446408</v>
      </c>
    </row>
    <row r="352" spans="1:5" ht="21.75" customHeight="1">
      <c r="A352" s="109" t="s">
        <v>374</v>
      </c>
      <c r="B352" s="110">
        <v>4749</v>
      </c>
      <c r="C352" s="112">
        <v>7006.5</v>
      </c>
      <c r="D352" s="107">
        <f t="shared" si="23"/>
        <v>-2257.5</v>
      </c>
      <c r="E352" s="108">
        <f t="shared" si="24"/>
        <v>-32.22008135302933</v>
      </c>
    </row>
    <row r="353" spans="1:5" ht="21.75" customHeight="1">
      <c r="A353" s="113" t="s">
        <v>375</v>
      </c>
      <c r="B353" s="110">
        <v>3887</v>
      </c>
      <c r="C353" s="112">
        <v>4020.5</v>
      </c>
      <c r="D353" s="107">
        <f t="shared" si="23"/>
        <v>-133.5</v>
      </c>
      <c r="E353" s="108">
        <f t="shared" si="24"/>
        <v>-3.3204825270488745</v>
      </c>
    </row>
    <row r="354" spans="1:5" ht="21.75" customHeight="1">
      <c r="A354" s="113" t="s">
        <v>376</v>
      </c>
      <c r="B354" s="110">
        <v>1114</v>
      </c>
      <c r="C354" s="112">
        <v>850</v>
      </c>
      <c r="D354" s="107">
        <f t="shared" si="23"/>
        <v>264</v>
      </c>
      <c r="E354" s="108">
        <f t="shared" si="24"/>
        <v>31.058823529411768</v>
      </c>
    </row>
    <row r="355" spans="1:5" ht="21.75" customHeight="1">
      <c r="A355" s="113" t="s">
        <v>377</v>
      </c>
      <c r="B355" s="110">
        <v>500</v>
      </c>
      <c r="C355" s="110"/>
      <c r="D355" s="107">
        <f t="shared" si="23"/>
        <v>500</v>
      </c>
      <c r="E355" s="108"/>
    </row>
    <row r="356" spans="1:5" ht="21.75" customHeight="1">
      <c r="A356" s="109" t="s">
        <v>378</v>
      </c>
      <c r="B356" s="110">
        <f>SUM(B357:B358)</f>
        <v>18610</v>
      </c>
      <c r="C356" s="110">
        <f>SUM(C357:C358)</f>
        <v>18714</v>
      </c>
      <c r="D356" s="107">
        <f t="shared" si="23"/>
        <v>-104</v>
      </c>
      <c r="E356" s="108">
        <f t="shared" si="24"/>
        <v>-0.5557336753232874</v>
      </c>
    </row>
    <row r="357" spans="1:5" ht="21.75" customHeight="1">
      <c r="A357" s="109" t="s">
        <v>379</v>
      </c>
      <c r="B357" s="110">
        <v>8965</v>
      </c>
      <c r="C357" s="110">
        <v>9130.5</v>
      </c>
      <c r="D357" s="107">
        <f t="shared" si="23"/>
        <v>-165.5</v>
      </c>
      <c r="E357" s="108">
        <f t="shared" si="24"/>
        <v>-1.812606100432616</v>
      </c>
    </row>
    <row r="358" spans="1:5" ht="21.75" customHeight="1">
      <c r="A358" s="113" t="s">
        <v>380</v>
      </c>
      <c r="B358" s="110">
        <v>9645</v>
      </c>
      <c r="C358" s="112">
        <v>9583.5</v>
      </c>
      <c r="D358" s="107">
        <f t="shared" si="23"/>
        <v>61.5</v>
      </c>
      <c r="E358" s="108">
        <f t="shared" si="24"/>
        <v>0.6417279699483487</v>
      </c>
    </row>
    <row r="359" spans="1:5" ht="21.75" customHeight="1">
      <c r="A359" s="109" t="s">
        <v>381</v>
      </c>
      <c r="B359" s="110">
        <f>SUM(B360:B361)</f>
        <v>1282</v>
      </c>
      <c r="C359" s="110">
        <f>SUM(C360:C361)</f>
        <v>2046</v>
      </c>
      <c r="D359" s="107">
        <f t="shared" si="23"/>
        <v>-764</v>
      </c>
      <c r="E359" s="108">
        <f t="shared" si="24"/>
        <v>-37.34115347018573</v>
      </c>
    </row>
    <row r="360" spans="1:5" ht="21.75" customHeight="1">
      <c r="A360" s="109" t="s">
        <v>382</v>
      </c>
      <c r="B360" s="110">
        <v>1206</v>
      </c>
      <c r="C360" s="112">
        <v>1882</v>
      </c>
      <c r="D360" s="107">
        <f t="shared" si="23"/>
        <v>-676</v>
      </c>
      <c r="E360" s="108">
        <f t="shared" si="24"/>
        <v>-35.919234856535596</v>
      </c>
    </row>
    <row r="361" spans="1:5" ht="21.75" customHeight="1">
      <c r="A361" s="113" t="s">
        <v>383</v>
      </c>
      <c r="B361" s="110">
        <v>76</v>
      </c>
      <c r="C361" s="112">
        <v>164</v>
      </c>
      <c r="D361" s="107">
        <f t="shared" si="23"/>
        <v>-88</v>
      </c>
      <c r="E361" s="108">
        <f t="shared" si="24"/>
        <v>-53.65853658536586</v>
      </c>
    </row>
    <row r="362" spans="1:5" ht="21.75" customHeight="1">
      <c r="A362" s="109" t="s">
        <v>384</v>
      </c>
      <c r="B362" s="110">
        <f>SUM(B363)</f>
        <v>96</v>
      </c>
      <c r="C362" s="110">
        <v>87</v>
      </c>
      <c r="D362" s="107">
        <f t="shared" si="23"/>
        <v>9</v>
      </c>
      <c r="E362" s="108">
        <f t="shared" si="24"/>
        <v>10.344827586206897</v>
      </c>
    </row>
    <row r="363" spans="1:5" ht="21.75" customHeight="1">
      <c r="A363" s="109" t="s">
        <v>385</v>
      </c>
      <c r="B363" s="110">
        <v>96</v>
      </c>
      <c r="C363" s="110">
        <v>87</v>
      </c>
      <c r="D363" s="107">
        <f t="shared" si="23"/>
        <v>9</v>
      </c>
      <c r="E363" s="108">
        <f t="shared" si="24"/>
        <v>10.344827586206897</v>
      </c>
    </row>
    <row r="364" spans="1:5" ht="21.75" customHeight="1">
      <c r="A364" s="109" t="s">
        <v>386</v>
      </c>
      <c r="B364" s="110">
        <f>SUM(B365)</f>
        <v>2923</v>
      </c>
      <c r="C364" s="110">
        <f>SUM(C365)</f>
        <v>1971</v>
      </c>
      <c r="D364" s="107">
        <f t="shared" si="23"/>
        <v>952</v>
      </c>
      <c r="E364" s="108">
        <f t="shared" si="24"/>
        <v>48.30035514967022</v>
      </c>
    </row>
    <row r="365" spans="1:5" ht="21.75" customHeight="1">
      <c r="A365" s="109" t="s">
        <v>387</v>
      </c>
      <c r="B365" s="110">
        <v>2923</v>
      </c>
      <c r="C365" s="110">
        <v>1971</v>
      </c>
      <c r="D365" s="107">
        <f t="shared" si="23"/>
        <v>952</v>
      </c>
      <c r="E365" s="108">
        <f t="shared" si="24"/>
        <v>48.30035514967022</v>
      </c>
    </row>
    <row r="366" spans="1:5" ht="21.75" customHeight="1">
      <c r="A366" s="109" t="s">
        <v>65</v>
      </c>
      <c r="B366" s="110">
        <f>SUM(B367,B372,B375,B380,B383,B385,B387,B389,B391)</f>
        <v>8059</v>
      </c>
      <c r="C366" s="110">
        <f>SUM(C367,C372,C375,C385,C387,C391)-490</f>
        <v>8553</v>
      </c>
      <c r="D366" s="107">
        <f t="shared" si="23"/>
        <v>-494</v>
      </c>
      <c r="E366" s="108">
        <f t="shared" si="24"/>
        <v>-5.775751198409915</v>
      </c>
    </row>
    <row r="367" spans="1:5" ht="21.75" customHeight="1">
      <c r="A367" s="109" t="s">
        <v>388</v>
      </c>
      <c r="B367" s="110">
        <f>SUM(B368:B371)</f>
        <v>2255</v>
      </c>
      <c r="C367" s="110">
        <f>SUM(C368:C371)</f>
        <v>2180</v>
      </c>
      <c r="D367" s="107">
        <f t="shared" si="23"/>
        <v>75</v>
      </c>
      <c r="E367" s="108">
        <f t="shared" si="24"/>
        <v>3.4403669724770642</v>
      </c>
    </row>
    <row r="368" spans="1:5" ht="21.75" customHeight="1">
      <c r="A368" s="109" t="s">
        <v>104</v>
      </c>
      <c r="B368" s="110">
        <v>1022</v>
      </c>
      <c r="C368" s="112">
        <v>1602</v>
      </c>
      <c r="D368" s="107">
        <f t="shared" si="23"/>
        <v>-580</v>
      </c>
      <c r="E368" s="108">
        <f t="shared" si="24"/>
        <v>-36.20474406991261</v>
      </c>
    </row>
    <row r="369" spans="1:5" ht="21.75" customHeight="1">
      <c r="A369" s="113" t="s">
        <v>105</v>
      </c>
      <c r="B369" s="110">
        <v>505</v>
      </c>
      <c r="C369" s="112">
        <v>40</v>
      </c>
      <c r="D369" s="107">
        <f t="shared" si="23"/>
        <v>465</v>
      </c>
      <c r="E369" s="108">
        <f t="shared" si="24"/>
        <v>1162.5</v>
      </c>
    </row>
    <row r="370" spans="1:5" ht="21.75" customHeight="1">
      <c r="A370" s="113" t="s">
        <v>389</v>
      </c>
      <c r="B370" s="110">
        <v>60</v>
      </c>
      <c r="C370" s="110">
        <v>79</v>
      </c>
      <c r="D370" s="107">
        <f t="shared" si="23"/>
        <v>-19</v>
      </c>
      <c r="E370" s="108">
        <f t="shared" si="24"/>
        <v>-24.050632911392405</v>
      </c>
    </row>
    <row r="371" spans="1:5" ht="21.75" customHeight="1">
      <c r="A371" s="113" t="s">
        <v>390</v>
      </c>
      <c r="B371" s="110">
        <v>668</v>
      </c>
      <c r="C371" s="110">
        <v>459</v>
      </c>
      <c r="D371" s="107">
        <f t="shared" si="23"/>
        <v>209</v>
      </c>
      <c r="E371" s="108">
        <f t="shared" si="24"/>
        <v>45.53376906318083</v>
      </c>
    </row>
    <row r="372" spans="1:5" ht="21.75" customHeight="1">
      <c r="A372" s="109" t="s">
        <v>391</v>
      </c>
      <c r="B372" s="110">
        <f>SUM(B373:B374)</f>
        <v>71</v>
      </c>
      <c r="C372" s="110">
        <f>SUM(C373:C374)</f>
        <v>64.5</v>
      </c>
      <c r="D372" s="107">
        <f t="shared" si="23"/>
        <v>6.5</v>
      </c>
      <c r="E372" s="108">
        <f t="shared" si="24"/>
        <v>10.077519379844961</v>
      </c>
    </row>
    <row r="373" spans="1:5" ht="21.75" customHeight="1">
      <c r="A373" s="109" t="s">
        <v>392</v>
      </c>
      <c r="B373" s="110">
        <v>6</v>
      </c>
      <c r="C373" s="110"/>
      <c r="D373" s="107">
        <f t="shared" si="23"/>
        <v>6</v>
      </c>
      <c r="E373" s="108"/>
    </row>
    <row r="374" spans="1:5" ht="21.75" customHeight="1">
      <c r="A374" s="113" t="s">
        <v>393</v>
      </c>
      <c r="B374" s="110">
        <v>65</v>
      </c>
      <c r="C374" s="110">
        <v>64.5</v>
      </c>
      <c r="D374" s="107">
        <f t="shared" si="23"/>
        <v>0.5</v>
      </c>
      <c r="E374" s="108">
        <f>D374/C374*100</f>
        <v>0.7751937984496124</v>
      </c>
    </row>
    <row r="375" spans="1:5" ht="21.75" customHeight="1">
      <c r="A375" s="109" t="s">
        <v>394</v>
      </c>
      <c r="B375" s="110">
        <f>SUM(B376:B379)</f>
        <v>347</v>
      </c>
      <c r="C375" s="110">
        <f>SUM(C376:C379)+4000</f>
        <v>4947.5</v>
      </c>
      <c r="D375" s="107">
        <f t="shared" si="23"/>
        <v>-4600.5</v>
      </c>
      <c r="E375" s="108">
        <f>D375/C375*100</f>
        <v>-92.98635674583122</v>
      </c>
    </row>
    <row r="376" spans="1:5" ht="21.75" customHeight="1">
      <c r="A376" s="109" t="s">
        <v>395</v>
      </c>
      <c r="B376" s="110">
        <v>37</v>
      </c>
      <c r="C376" s="112">
        <v>75</v>
      </c>
      <c r="D376" s="107">
        <f t="shared" si="23"/>
        <v>-38</v>
      </c>
      <c r="E376" s="108">
        <f>D376/C376*100</f>
        <v>-50.66666666666667</v>
      </c>
    </row>
    <row r="377" spans="1:5" ht="21.75" customHeight="1">
      <c r="A377" s="113" t="s">
        <v>396</v>
      </c>
      <c r="B377" s="110">
        <v>30</v>
      </c>
      <c r="C377" s="112">
        <v>867</v>
      </c>
      <c r="D377" s="107">
        <f t="shared" si="23"/>
        <v>-837</v>
      </c>
      <c r="E377" s="108">
        <f>D377/C377*100</f>
        <v>-96.53979238754326</v>
      </c>
    </row>
    <row r="378" spans="1:5" ht="21.75" customHeight="1">
      <c r="A378" s="113" t="s">
        <v>397</v>
      </c>
      <c r="B378" s="110"/>
      <c r="C378" s="112">
        <v>5.5</v>
      </c>
      <c r="D378" s="107">
        <f t="shared" si="23"/>
        <v>-5.5</v>
      </c>
      <c r="E378" s="108">
        <f>D378/C378*100</f>
        <v>-100</v>
      </c>
    </row>
    <row r="379" spans="1:5" ht="21.75" customHeight="1">
      <c r="A379" s="113" t="s">
        <v>398</v>
      </c>
      <c r="B379" s="110">
        <v>280</v>
      </c>
      <c r="C379" s="110"/>
      <c r="D379" s="107">
        <f t="shared" si="23"/>
        <v>280</v>
      </c>
      <c r="E379" s="108"/>
    </row>
    <row r="380" spans="1:5" ht="21.75" customHeight="1">
      <c r="A380" s="109" t="s">
        <v>399</v>
      </c>
      <c r="B380" s="110">
        <f>SUM(B381:B382)</f>
        <v>3963</v>
      </c>
      <c r="C380" s="110"/>
      <c r="D380" s="107">
        <f t="shared" si="23"/>
        <v>3963</v>
      </c>
      <c r="E380" s="108"/>
    </row>
    <row r="381" spans="1:5" ht="21.75" customHeight="1">
      <c r="A381" s="109" t="s">
        <v>400</v>
      </c>
      <c r="B381" s="110">
        <v>3925</v>
      </c>
      <c r="C381" s="110"/>
      <c r="D381" s="107">
        <f t="shared" si="23"/>
        <v>3925</v>
      </c>
      <c r="E381" s="108"/>
    </row>
    <row r="382" spans="1:5" ht="21.75" customHeight="1">
      <c r="A382" s="113" t="s">
        <v>401</v>
      </c>
      <c r="B382" s="110">
        <v>38</v>
      </c>
      <c r="C382" s="110"/>
      <c r="D382" s="107">
        <f aca="true" t="shared" si="25" ref="D382:D428">B382-C382</f>
        <v>38</v>
      </c>
      <c r="E382" s="108"/>
    </row>
    <row r="383" spans="1:5" ht="21.75" customHeight="1">
      <c r="A383" s="109" t="s">
        <v>402</v>
      </c>
      <c r="B383" s="110">
        <f>SUM(B384)</f>
        <v>0</v>
      </c>
      <c r="C383" s="110"/>
      <c r="D383" s="107">
        <f t="shared" si="25"/>
        <v>0</v>
      </c>
      <c r="E383" s="108"/>
    </row>
    <row r="384" spans="1:5" ht="21.75" customHeight="1">
      <c r="A384" s="109" t="s">
        <v>403</v>
      </c>
      <c r="B384" s="110"/>
      <c r="C384" s="110"/>
      <c r="D384" s="107">
        <f t="shared" si="25"/>
        <v>0</v>
      </c>
      <c r="E384" s="108"/>
    </row>
    <row r="385" spans="1:5" ht="21.75" customHeight="1">
      <c r="A385" s="109" t="s">
        <v>404</v>
      </c>
      <c r="B385" s="110">
        <f>SUM(B386)</f>
        <v>2</v>
      </c>
      <c r="C385" s="110">
        <f>SUM(C386)</f>
        <v>3</v>
      </c>
      <c r="D385" s="107">
        <f t="shared" si="25"/>
        <v>-1</v>
      </c>
      <c r="E385" s="108">
        <f aca="true" t="shared" si="26" ref="E385:E437">D385/C385*100</f>
        <v>-33.33333333333333</v>
      </c>
    </row>
    <row r="386" spans="1:5" ht="21.75" customHeight="1">
      <c r="A386" s="109" t="s">
        <v>405</v>
      </c>
      <c r="B386" s="110">
        <v>2</v>
      </c>
      <c r="C386" s="110">
        <v>3</v>
      </c>
      <c r="D386" s="107">
        <f t="shared" si="25"/>
        <v>-1</v>
      </c>
      <c r="E386" s="108">
        <f t="shared" si="26"/>
        <v>-33.33333333333333</v>
      </c>
    </row>
    <row r="387" spans="1:5" ht="21.75" customHeight="1">
      <c r="A387" s="109" t="s">
        <v>406</v>
      </c>
      <c r="B387" s="110">
        <f>SUM(B388)</f>
        <v>1248</v>
      </c>
      <c r="C387" s="110">
        <f>SUM(C388)</f>
        <v>1182</v>
      </c>
      <c r="D387" s="107">
        <f t="shared" si="25"/>
        <v>66</v>
      </c>
      <c r="E387" s="108">
        <f t="shared" si="26"/>
        <v>5.583756345177665</v>
      </c>
    </row>
    <row r="388" spans="1:5" ht="21.75" customHeight="1">
      <c r="A388" s="109" t="s">
        <v>407</v>
      </c>
      <c r="B388" s="110">
        <v>1248</v>
      </c>
      <c r="C388" s="110">
        <v>1182</v>
      </c>
      <c r="D388" s="107">
        <f t="shared" si="25"/>
        <v>66</v>
      </c>
      <c r="E388" s="108">
        <f t="shared" si="26"/>
        <v>5.583756345177665</v>
      </c>
    </row>
    <row r="389" spans="1:5" ht="21.75" customHeight="1">
      <c r="A389" s="109" t="s">
        <v>408</v>
      </c>
      <c r="B389" s="110">
        <f>SUM(B390)</f>
        <v>0</v>
      </c>
      <c r="C389" s="110"/>
      <c r="D389" s="107">
        <f t="shared" si="25"/>
        <v>0</v>
      </c>
      <c r="E389" s="108"/>
    </row>
    <row r="390" spans="1:5" ht="21.75" customHeight="1">
      <c r="A390" s="109" t="s">
        <v>409</v>
      </c>
      <c r="B390" s="110"/>
      <c r="C390" s="110"/>
      <c r="D390" s="107">
        <f t="shared" si="25"/>
        <v>0</v>
      </c>
      <c r="E390" s="108"/>
    </row>
    <row r="391" spans="1:5" ht="21.75" customHeight="1">
      <c r="A391" s="109" t="s">
        <v>410</v>
      </c>
      <c r="B391" s="110">
        <f>SUM(B392)</f>
        <v>173</v>
      </c>
      <c r="C391" s="110">
        <f>SUM(C392)</f>
        <v>666</v>
      </c>
      <c r="D391" s="107">
        <f t="shared" si="25"/>
        <v>-493</v>
      </c>
      <c r="E391" s="108">
        <f t="shared" si="26"/>
        <v>-74.02402402402403</v>
      </c>
    </row>
    <row r="392" spans="1:5" ht="21.75" customHeight="1">
      <c r="A392" s="109" t="s">
        <v>411</v>
      </c>
      <c r="B392" s="110">
        <v>173</v>
      </c>
      <c r="C392" s="110">
        <v>666</v>
      </c>
      <c r="D392" s="107">
        <f t="shared" si="25"/>
        <v>-493</v>
      </c>
      <c r="E392" s="108">
        <f t="shared" si="26"/>
        <v>-74.02402402402403</v>
      </c>
    </row>
    <row r="393" spans="1:5" ht="21.75" customHeight="1">
      <c r="A393" s="109" t="s">
        <v>66</v>
      </c>
      <c r="B393" s="110">
        <f>SUM(B394,B402,B404,B406,B408,B410)</f>
        <v>35472</v>
      </c>
      <c r="C393" s="110">
        <f>SUM(C394,C402,C404,C406,C408,C410)</f>
        <v>24658.44</v>
      </c>
      <c r="D393" s="107">
        <f t="shared" si="25"/>
        <v>10813.560000000001</v>
      </c>
      <c r="E393" s="108">
        <f t="shared" si="26"/>
        <v>43.85338245241792</v>
      </c>
    </row>
    <row r="394" spans="1:5" ht="21.75" customHeight="1">
      <c r="A394" s="109" t="s">
        <v>412</v>
      </c>
      <c r="B394" s="110">
        <f>SUM(B395:B401)</f>
        <v>2774</v>
      </c>
      <c r="C394" s="110">
        <f>SUM(C395:C401)</f>
        <v>3437.4399999999996</v>
      </c>
      <c r="D394" s="107">
        <f t="shared" si="25"/>
        <v>-663.4399999999996</v>
      </c>
      <c r="E394" s="108">
        <f t="shared" si="26"/>
        <v>-19.300409607149497</v>
      </c>
    </row>
    <row r="395" spans="1:5" ht="21.75" customHeight="1">
      <c r="A395" s="109" t="s">
        <v>104</v>
      </c>
      <c r="B395" s="110">
        <v>2018</v>
      </c>
      <c r="C395" s="112">
        <v>2225.17</v>
      </c>
      <c r="D395" s="107">
        <f t="shared" si="25"/>
        <v>-207.17000000000007</v>
      </c>
      <c r="E395" s="108">
        <f t="shared" si="26"/>
        <v>-9.310299887199633</v>
      </c>
    </row>
    <row r="396" spans="1:5" ht="21.75" customHeight="1">
      <c r="A396" s="113" t="s">
        <v>105</v>
      </c>
      <c r="B396" s="110">
        <v>19</v>
      </c>
      <c r="C396" s="110"/>
      <c r="D396" s="107">
        <f t="shared" si="25"/>
        <v>19</v>
      </c>
      <c r="E396" s="108"/>
    </row>
    <row r="397" spans="1:5" ht="21.75" customHeight="1">
      <c r="A397" s="113" t="s">
        <v>413</v>
      </c>
      <c r="B397" s="110">
        <v>19</v>
      </c>
      <c r="C397" s="112">
        <v>26.5</v>
      </c>
      <c r="D397" s="107">
        <f t="shared" si="25"/>
        <v>-7.5</v>
      </c>
      <c r="E397" s="108">
        <f t="shared" si="26"/>
        <v>-28.30188679245283</v>
      </c>
    </row>
    <row r="398" spans="1:5" ht="21.75" customHeight="1">
      <c r="A398" s="113" t="s">
        <v>414</v>
      </c>
      <c r="B398" s="110">
        <v>123</v>
      </c>
      <c r="C398" s="112">
        <v>163.68</v>
      </c>
      <c r="D398" s="107">
        <f t="shared" si="25"/>
        <v>-40.68000000000001</v>
      </c>
      <c r="E398" s="108">
        <f t="shared" si="26"/>
        <v>-24.853372434017597</v>
      </c>
    </row>
    <row r="399" spans="1:5" ht="21.75" customHeight="1">
      <c r="A399" s="113" t="s">
        <v>415</v>
      </c>
      <c r="B399" s="110">
        <v>378</v>
      </c>
      <c r="C399" s="112">
        <v>510.76</v>
      </c>
      <c r="D399" s="107">
        <f t="shared" si="25"/>
        <v>-132.76</v>
      </c>
      <c r="E399" s="108">
        <f t="shared" si="26"/>
        <v>-25.992638421176284</v>
      </c>
    </row>
    <row r="400" spans="1:5" ht="21.75" customHeight="1">
      <c r="A400" s="113" t="s">
        <v>416</v>
      </c>
      <c r="B400" s="110">
        <v>51</v>
      </c>
      <c r="C400" s="112">
        <v>61.62</v>
      </c>
      <c r="D400" s="107">
        <f t="shared" si="25"/>
        <v>-10.619999999999997</v>
      </c>
      <c r="E400" s="108">
        <f t="shared" si="26"/>
        <v>-17.234664070107105</v>
      </c>
    </row>
    <row r="401" spans="1:5" ht="21.75" customHeight="1">
      <c r="A401" s="113" t="s">
        <v>417</v>
      </c>
      <c r="B401" s="110">
        <v>166</v>
      </c>
      <c r="C401" s="112">
        <v>449.71</v>
      </c>
      <c r="D401" s="107">
        <f t="shared" si="25"/>
        <v>-283.71</v>
      </c>
      <c r="E401" s="108">
        <f t="shared" si="26"/>
        <v>-63.08732294145115</v>
      </c>
    </row>
    <row r="402" spans="1:5" ht="21.75" customHeight="1">
      <c r="A402" s="109" t="s">
        <v>418</v>
      </c>
      <c r="B402" s="110">
        <f>SUM(B403)</f>
        <v>336</v>
      </c>
      <c r="C402" s="110">
        <f>SUM(C403)</f>
        <v>1497</v>
      </c>
      <c r="D402" s="107">
        <f t="shared" si="25"/>
        <v>-1161</v>
      </c>
      <c r="E402" s="108">
        <f t="shared" si="26"/>
        <v>-77.55511022044088</v>
      </c>
    </row>
    <row r="403" spans="1:5" ht="21.75" customHeight="1">
      <c r="A403" s="109" t="s">
        <v>419</v>
      </c>
      <c r="B403" s="110">
        <v>336</v>
      </c>
      <c r="C403" s="110">
        <v>1497</v>
      </c>
      <c r="D403" s="107">
        <f t="shared" si="25"/>
        <v>-1161</v>
      </c>
      <c r="E403" s="108">
        <f t="shared" si="26"/>
        <v>-77.55511022044088</v>
      </c>
    </row>
    <row r="404" spans="1:5" ht="21.75" customHeight="1">
      <c r="A404" s="109" t="s">
        <v>420</v>
      </c>
      <c r="B404" s="110">
        <f>SUM(B405)</f>
        <v>14099</v>
      </c>
      <c r="C404" s="110">
        <f>SUM(C405)</f>
        <v>13389</v>
      </c>
      <c r="D404" s="107">
        <f t="shared" si="25"/>
        <v>710</v>
      </c>
      <c r="E404" s="108">
        <f t="shared" si="26"/>
        <v>5.3028605571737994</v>
      </c>
    </row>
    <row r="405" spans="1:5" ht="21.75" customHeight="1">
      <c r="A405" s="109" t="s">
        <v>421</v>
      </c>
      <c r="B405" s="110">
        <v>14099</v>
      </c>
      <c r="C405" s="110">
        <v>13389</v>
      </c>
      <c r="D405" s="107">
        <f t="shared" si="25"/>
        <v>710</v>
      </c>
      <c r="E405" s="108">
        <f t="shared" si="26"/>
        <v>5.3028605571737994</v>
      </c>
    </row>
    <row r="406" spans="1:5" ht="21.75" customHeight="1">
      <c r="A406" s="109" t="s">
        <v>422</v>
      </c>
      <c r="B406" s="110">
        <f>SUM(B407)</f>
        <v>18263</v>
      </c>
      <c r="C406" s="110">
        <f>SUM(C407)</f>
        <v>6300</v>
      </c>
      <c r="D406" s="107">
        <f t="shared" si="25"/>
        <v>11963</v>
      </c>
      <c r="E406" s="108">
        <f t="shared" si="26"/>
        <v>189.88888888888889</v>
      </c>
    </row>
    <row r="407" spans="1:5" ht="21.75" customHeight="1">
      <c r="A407" s="109" t="s">
        <v>423</v>
      </c>
      <c r="B407" s="110">
        <v>18263</v>
      </c>
      <c r="C407" s="110">
        <v>6300</v>
      </c>
      <c r="D407" s="107">
        <f t="shared" si="25"/>
        <v>11963</v>
      </c>
      <c r="E407" s="108">
        <f t="shared" si="26"/>
        <v>189.88888888888889</v>
      </c>
    </row>
    <row r="408" spans="1:5" ht="21.75" customHeight="1">
      <c r="A408" s="109" t="s">
        <v>424</v>
      </c>
      <c r="B408" s="110">
        <f>SUM(B409)</f>
        <v>0</v>
      </c>
      <c r="C408" s="110">
        <f>SUM(C409)</f>
        <v>35</v>
      </c>
      <c r="D408" s="107">
        <f t="shared" si="25"/>
        <v>-35</v>
      </c>
      <c r="E408" s="108">
        <f t="shared" si="26"/>
        <v>-100</v>
      </c>
    </row>
    <row r="409" spans="1:5" ht="21.75" customHeight="1">
      <c r="A409" s="109" t="s">
        <v>425</v>
      </c>
      <c r="B409" s="110"/>
      <c r="C409" s="110">
        <v>35</v>
      </c>
      <c r="D409" s="107">
        <f t="shared" si="25"/>
        <v>-35</v>
      </c>
      <c r="E409" s="108">
        <f t="shared" si="26"/>
        <v>-100</v>
      </c>
    </row>
    <row r="410" spans="1:5" ht="21.75" customHeight="1">
      <c r="A410" s="109" t="s">
        <v>426</v>
      </c>
      <c r="B410" s="110">
        <f>SUM(B411)</f>
        <v>0</v>
      </c>
      <c r="C410" s="110"/>
      <c r="D410" s="107">
        <f t="shared" si="25"/>
        <v>0</v>
      </c>
      <c r="E410" s="108"/>
    </row>
    <row r="411" spans="1:5" ht="21.75" customHeight="1">
      <c r="A411" s="109" t="s">
        <v>427</v>
      </c>
      <c r="B411" s="110"/>
      <c r="C411" s="110"/>
      <c r="D411" s="107">
        <f t="shared" si="25"/>
        <v>0</v>
      </c>
      <c r="E411" s="108"/>
    </row>
    <row r="412" spans="1:5" ht="21.75" customHeight="1">
      <c r="A412" s="109" t="s">
        <v>67</v>
      </c>
      <c r="B412" s="110">
        <f>SUM(B413,B431,B448,B463,B467,B471,B474,B478)</f>
        <v>55060</v>
      </c>
      <c r="C412" s="110">
        <f>SUM(C413,C431,C448,C463,C467,C471,C474,C478)</f>
        <v>36469.5</v>
      </c>
      <c r="D412" s="107">
        <f>B412-C412-1</f>
        <v>18589.5</v>
      </c>
      <c r="E412" s="108">
        <f t="shared" si="26"/>
        <v>50.97273063793033</v>
      </c>
    </row>
    <row r="413" spans="1:5" ht="21.75" customHeight="1">
      <c r="A413" s="109" t="s">
        <v>428</v>
      </c>
      <c r="B413" s="110">
        <f>SUM(B414:B430)</f>
        <v>25328</v>
      </c>
      <c r="C413" s="110">
        <f>SUM(C414:C430)</f>
        <v>4969.5</v>
      </c>
      <c r="D413" s="107">
        <f t="shared" si="25"/>
        <v>20358.5</v>
      </c>
      <c r="E413" s="108">
        <f t="shared" si="26"/>
        <v>409.6689807827749</v>
      </c>
    </row>
    <row r="414" spans="1:5" ht="21.75" customHeight="1">
      <c r="A414" s="109" t="s">
        <v>104</v>
      </c>
      <c r="B414" s="110">
        <v>1039</v>
      </c>
      <c r="C414" s="110">
        <v>1115.3</v>
      </c>
      <c r="D414" s="107">
        <f t="shared" si="25"/>
        <v>-76.29999999999995</v>
      </c>
      <c r="E414" s="108">
        <f t="shared" si="26"/>
        <v>-6.841208643414324</v>
      </c>
    </row>
    <row r="415" spans="1:5" ht="21.75" customHeight="1">
      <c r="A415" s="113" t="s">
        <v>110</v>
      </c>
      <c r="B415" s="110">
        <v>1659</v>
      </c>
      <c r="C415" s="110">
        <v>1744.2</v>
      </c>
      <c r="D415" s="107">
        <f t="shared" si="25"/>
        <v>-85.20000000000005</v>
      </c>
      <c r="E415" s="108">
        <f t="shared" si="26"/>
        <v>-4.884760921912627</v>
      </c>
    </row>
    <row r="416" spans="1:5" ht="21.75" customHeight="1">
      <c r="A416" s="113" t="s">
        <v>429</v>
      </c>
      <c r="B416" s="110">
        <v>515</v>
      </c>
      <c r="C416" s="112">
        <v>216</v>
      </c>
      <c r="D416" s="107">
        <f t="shared" si="25"/>
        <v>299</v>
      </c>
      <c r="E416" s="108">
        <f t="shared" si="26"/>
        <v>138.42592592592592</v>
      </c>
    </row>
    <row r="417" spans="1:5" ht="21.75" customHeight="1">
      <c r="A417" s="113" t="s">
        <v>430</v>
      </c>
      <c r="B417" s="110">
        <v>114</v>
      </c>
      <c r="C417" s="112">
        <v>131</v>
      </c>
      <c r="D417" s="107">
        <f t="shared" si="25"/>
        <v>-17</v>
      </c>
      <c r="E417" s="108">
        <f t="shared" si="26"/>
        <v>-12.977099236641221</v>
      </c>
    </row>
    <row r="418" spans="1:5" ht="21.75" customHeight="1">
      <c r="A418" s="113" t="s">
        <v>431</v>
      </c>
      <c r="B418" s="110">
        <v>383</v>
      </c>
      <c r="C418" s="112">
        <v>387</v>
      </c>
      <c r="D418" s="107">
        <f t="shared" si="25"/>
        <v>-4</v>
      </c>
      <c r="E418" s="108">
        <f t="shared" si="26"/>
        <v>-1.03359173126615</v>
      </c>
    </row>
    <row r="419" spans="1:5" ht="21.75" customHeight="1">
      <c r="A419" s="113" t="s">
        <v>432</v>
      </c>
      <c r="B419" s="110">
        <v>260</v>
      </c>
      <c r="C419" s="112">
        <v>514</v>
      </c>
      <c r="D419" s="107">
        <f t="shared" si="25"/>
        <v>-254</v>
      </c>
      <c r="E419" s="108">
        <f t="shared" si="26"/>
        <v>-49.416342412451364</v>
      </c>
    </row>
    <row r="420" spans="1:5" ht="21.75" customHeight="1">
      <c r="A420" s="113" t="s">
        <v>433</v>
      </c>
      <c r="B420" s="110">
        <v>23</v>
      </c>
      <c r="C420" s="112">
        <v>30</v>
      </c>
      <c r="D420" s="107">
        <f t="shared" si="25"/>
        <v>-7</v>
      </c>
      <c r="E420" s="108">
        <f t="shared" si="26"/>
        <v>-23.333333333333332</v>
      </c>
    </row>
    <row r="421" spans="1:5" ht="21.75" customHeight="1">
      <c r="A421" s="113" t="s">
        <v>434</v>
      </c>
      <c r="B421" s="110">
        <v>2</v>
      </c>
      <c r="C421" s="112">
        <v>452</v>
      </c>
      <c r="D421" s="107">
        <f t="shared" si="25"/>
        <v>-450</v>
      </c>
      <c r="E421" s="108">
        <f t="shared" si="26"/>
        <v>-99.5575221238938</v>
      </c>
    </row>
    <row r="422" spans="1:5" ht="21.75" customHeight="1">
      <c r="A422" s="113" t="s">
        <v>435</v>
      </c>
      <c r="B422" s="110">
        <v>4</v>
      </c>
      <c r="C422" s="110"/>
      <c r="D422" s="107">
        <f t="shared" si="25"/>
        <v>4</v>
      </c>
      <c r="E422" s="108"/>
    </row>
    <row r="423" spans="1:5" ht="21.75" customHeight="1">
      <c r="A423" s="113" t="s">
        <v>436</v>
      </c>
      <c r="B423" s="110"/>
      <c r="C423" s="110">
        <v>89</v>
      </c>
      <c r="D423" s="107">
        <f t="shared" si="25"/>
        <v>-89</v>
      </c>
      <c r="E423" s="108">
        <f t="shared" si="26"/>
        <v>-100</v>
      </c>
    </row>
    <row r="424" spans="1:5" ht="21.75" customHeight="1">
      <c r="A424" s="113" t="s">
        <v>437</v>
      </c>
      <c r="B424" s="110">
        <v>14271</v>
      </c>
      <c r="C424" s="112"/>
      <c r="D424" s="107">
        <f t="shared" si="25"/>
        <v>14271</v>
      </c>
      <c r="E424" s="108"/>
    </row>
    <row r="425" spans="1:5" ht="21.75" customHeight="1">
      <c r="A425" s="113" t="s">
        <v>438</v>
      </c>
      <c r="B425" s="110">
        <v>3</v>
      </c>
      <c r="C425" s="110"/>
      <c r="D425" s="107">
        <f t="shared" si="25"/>
        <v>3</v>
      </c>
      <c r="E425" s="108"/>
    </row>
    <row r="426" spans="1:5" ht="21.75" customHeight="1">
      <c r="A426" s="113" t="s">
        <v>439</v>
      </c>
      <c r="B426" s="110">
        <v>1920</v>
      </c>
      <c r="C426" s="110"/>
      <c r="D426" s="107">
        <f t="shared" si="25"/>
        <v>1920</v>
      </c>
      <c r="E426" s="108"/>
    </row>
    <row r="427" spans="1:5" ht="21.75" customHeight="1">
      <c r="A427" s="113" t="s">
        <v>440</v>
      </c>
      <c r="B427" s="110">
        <v>400</v>
      </c>
      <c r="C427" s="110"/>
      <c r="D427" s="107">
        <f t="shared" si="25"/>
        <v>400</v>
      </c>
      <c r="E427" s="108"/>
    </row>
    <row r="428" spans="1:5" ht="21.75" customHeight="1">
      <c r="A428" s="113" t="s">
        <v>441</v>
      </c>
      <c r="B428" s="110">
        <v>8</v>
      </c>
      <c r="C428" s="112">
        <v>8</v>
      </c>
      <c r="D428" s="107">
        <f t="shared" si="25"/>
        <v>0</v>
      </c>
      <c r="E428" s="108">
        <f t="shared" si="26"/>
        <v>0</v>
      </c>
    </row>
    <row r="429" spans="1:5" ht="21.75" customHeight="1">
      <c r="A429" s="113" t="s">
        <v>442</v>
      </c>
      <c r="B429" s="110">
        <v>63</v>
      </c>
      <c r="C429" s="112">
        <v>63</v>
      </c>
      <c r="D429" s="107">
        <f aca="true" t="shared" si="27" ref="D429:D463">B429-C429</f>
        <v>0</v>
      </c>
      <c r="E429" s="108">
        <f t="shared" si="26"/>
        <v>0</v>
      </c>
    </row>
    <row r="430" spans="1:5" ht="21.75" customHeight="1">
      <c r="A430" s="113" t="s">
        <v>443</v>
      </c>
      <c r="B430" s="110">
        <v>4664</v>
      </c>
      <c r="C430" s="112">
        <v>220</v>
      </c>
      <c r="D430" s="107">
        <f t="shared" si="27"/>
        <v>4444</v>
      </c>
      <c r="E430" s="108">
        <f t="shared" si="26"/>
        <v>2020</v>
      </c>
    </row>
    <row r="431" spans="1:250" s="90" customFormat="1" ht="21.75" customHeight="1">
      <c r="A431" s="109" t="s">
        <v>444</v>
      </c>
      <c r="B431" s="110">
        <f>SUM(B432:B447)</f>
        <v>4823</v>
      </c>
      <c r="C431" s="110">
        <f>SUM(C432:C447)</f>
        <v>2983</v>
      </c>
      <c r="D431" s="107">
        <f t="shared" si="27"/>
        <v>1840</v>
      </c>
      <c r="E431" s="108">
        <f t="shared" si="26"/>
        <v>61.682869594368086</v>
      </c>
      <c r="F431" s="92"/>
      <c r="G431" s="92"/>
      <c r="H431" s="92"/>
      <c r="I431" s="92"/>
      <c r="J431" s="92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20"/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20"/>
      <c r="BS431" s="120"/>
      <c r="BT431" s="120"/>
      <c r="BU431" s="120"/>
      <c r="BV431" s="120"/>
      <c r="BW431" s="120"/>
      <c r="BX431" s="120"/>
      <c r="BY431" s="120"/>
      <c r="BZ431" s="120"/>
      <c r="CA431" s="120"/>
      <c r="CB431" s="120"/>
      <c r="CC431" s="120"/>
      <c r="CD431" s="120"/>
      <c r="CE431" s="120"/>
      <c r="CF431" s="120"/>
      <c r="CG431" s="120"/>
      <c r="CH431" s="120"/>
      <c r="CI431" s="120"/>
      <c r="CJ431" s="120"/>
      <c r="CK431" s="120"/>
      <c r="CL431" s="120"/>
      <c r="CM431" s="120"/>
      <c r="CN431" s="120"/>
      <c r="CO431" s="120"/>
      <c r="CP431" s="120"/>
      <c r="CQ431" s="120"/>
      <c r="CR431" s="120"/>
      <c r="CS431" s="120"/>
      <c r="CT431" s="120"/>
      <c r="CU431" s="120"/>
      <c r="CV431" s="120"/>
      <c r="CW431" s="120"/>
      <c r="CX431" s="120"/>
      <c r="CY431" s="120"/>
      <c r="CZ431" s="120"/>
      <c r="DA431" s="120"/>
      <c r="DB431" s="120"/>
      <c r="DC431" s="120"/>
      <c r="DD431" s="120"/>
      <c r="DE431" s="120"/>
      <c r="DF431" s="120"/>
      <c r="DG431" s="120"/>
      <c r="DH431" s="120"/>
      <c r="DI431" s="120"/>
      <c r="DJ431" s="120"/>
      <c r="DK431" s="120"/>
      <c r="DL431" s="120"/>
      <c r="DM431" s="120"/>
      <c r="DN431" s="120"/>
      <c r="DO431" s="120"/>
      <c r="DP431" s="120"/>
      <c r="DQ431" s="120"/>
      <c r="DR431" s="120"/>
      <c r="DS431" s="120"/>
      <c r="DT431" s="120"/>
      <c r="DU431" s="120"/>
      <c r="DV431" s="120"/>
      <c r="DW431" s="120"/>
      <c r="DX431" s="120"/>
      <c r="DY431" s="120"/>
      <c r="DZ431" s="120"/>
      <c r="EA431" s="120"/>
      <c r="EB431" s="120"/>
      <c r="EC431" s="120"/>
      <c r="ED431" s="120"/>
      <c r="EE431" s="120"/>
      <c r="EF431" s="120"/>
      <c r="EG431" s="120"/>
      <c r="EH431" s="120"/>
      <c r="EI431" s="120"/>
      <c r="EJ431" s="120"/>
      <c r="EK431" s="120"/>
      <c r="EL431" s="120"/>
      <c r="EM431" s="120"/>
      <c r="EN431" s="120"/>
      <c r="EO431" s="120"/>
      <c r="EP431" s="120"/>
      <c r="EQ431" s="120"/>
      <c r="ER431" s="120"/>
      <c r="ES431" s="120"/>
      <c r="ET431" s="120"/>
      <c r="EU431" s="120"/>
      <c r="EV431" s="120"/>
      <c r="EW431" s="120"/>
      <c r="EX431" s="120"/>
      <c r="EY431" s="120"/>
      <c r="EZ431" s="120"/>
      <c r="FA431" s="120"/>
      <c r="FB431" s="120"/>
      <c r="FC431" s="120"/>
      <c r="FD431" s="120"/>
      <c r="FE431" s="120"/>
      <c r="FF431" s="120"/>
      <c r="FG431" s="120"/>
      <c r="FH431" s="120"/>
      <c r="FI431" s="120"/>
      <c r="FJ431" s="120"/>
      <c r="FK431" s="120"/>
      <c r="FL431" s="120"/>
      <c r="FM431" s="120"/>
      <c r="FN431" s="120"/>
      <c r="FO431" s="120"/>
      <c r="FP431" s="120"/>
      <c r="FQ431" s="120"/>
      <c r="FR431" s="120"/>
      <c r="FS431" s="120"/>
      <c r="FT431" s="120"/>
      <c r="FU431" s="120"/>
      <c r="FV431" s="120"/>
      <c r="FW431" s="120"/>
      <c r="FX431" s="120"/>
      <c r="FY431" s="120"/>
      <c r="FZ431" s="120"/>
      <c r="GA431" s="120"/>
      <c r="GB431" s="120"/>
      <c r="GC431" s="120"/>
      <c r="GD431" s="120"/>
      <c r="GE431" s="120"/>
      <c r="GF431" s="120"/>
      <c r="GG431" s="120"/>
      <c r="GH431" s="120"/>
      <c r="GI431" s="120"/>
      <c r="GJ431" s="120"/>
      <c r="GK431" s="120"/>
      <c r="GL431" s="120"/>
      <c r="GM431" s="120"/>
      <c r="GN431" s="120"/>
      <c r="GO431" s="120"/>
      <c r="GP431" s="120"/>
      <c r="GQ431" s="120"/>
      <c r="GR431" s="120"/>
      <c r="GS431" s="120"/>
      <c r="GT431" s="120"/>
      <c r="GU431" s="120"/>
      <c r="GV431" s="120"/>
      <c r="GW431" s="120"/>
      <c r="GX431" s="120"/>
      <c r="GY431" s="120"/>
      <c r="GZ431" s="120"/>
      <c r="HA431" s="120"/>
      <c r="HB431" s="120"/>
      <c r="HC431" s="120"/>
      <c r="HD431" s="120"/>
      <c r="HE431" s="120"/>
      <c r="HF431" s="120"/>
      <c r="HG431" s="120"/>
      <c r="HH431" s="120"/>
      <c r="HI431" s="120"/>
      <c r="HJ431" s="120"/>
      <c r="HK431" s="120"/>
      <c r="HL431" s="120"/>
      <c r="HM431" s="120"/>
      <c r="HN431" s="120"/>
      <c r="HO431" s="120"/>
      <c r="HP431" s="120"/>
      <c r="HQ431" s="120"/>
      <c r="HR431" s="120"/>
      <c r="HS431" s="120"/>
      <c r="HT431" s="120"/>
      <c r="HU431" s="120"/>
      <c r="HV431" s="120"/>
      <c r="HW431" s="120"/>
      <c r="HX431" s="120"/>
      <c r="HY431" s="120"/>
      <c r="HZ431" s="120"/>
      <c r="IA431" s="120"/>
      <c r="IB431" s="120"/>
      <c r="IC431" s="120"/>
      <c r="ID431" s="120"/>
      <c r="IE431" s="120"/>
      <c r="IF431" s="120"/>
      <c r="IG431" s="120"/>
      <c r="IH431" s="120"/>
      <c r="II431" s="120"/>
      <c r="IJ431" s="120"/>
      <c r="IK431" s="120"/>
      <c r="IL431" s="120"/>
      <c r="IM431" s="120"/>
      <c r="IN431" s="120"/>
      <c r="IO431" s="120"/>
      <c r="IP431" s="120"/>
    </row>
    <row r="432" spans="1:5" ht="21.75" customHeight="1">
      <c r="A432" s="109" t="s">
        <v>104</v>
      </c>
      <c r="B432" s="110">
        <v>260</v>
      </c>
      <c r="C432" s="112">
        <v>230</v>
      </c>
      <c r="D432" s="107">
        <f t="shared" si="27"/>
        <v>30</v>
      </c>
      <c r="E432" s="108">
        <f t="shared" si="26"/>
        <v>13.043478260869565</v>
      </c>
    </row>
    <row r="433" spans="1:5" ht="21.75" customHeight="1">
      <c r="A433" s="113" t="s">
        <v>445</v>
      </c>
      <c r="B433" s="110">
        <v>1305</v>
      </c>
      <c r="C433" s="112">
        <v>702.5</v>
      </c>
      <c r="D433" s="107">
        <f t="shared" si="27"/>
        <v>602.5</v>
      </c>
      <c r="E433" s="108">
        <f t="shared" si="26"/>
        <v>85.76512455516014</v>
      </c>
    </row>
    <row r="434" spans="1:5" ht="21.75" customHeight="1">
      <c r="A434" s="113" t="s">
        <v>446</v>
      </c>
      <c r="B434" s="110">
        <v>1005</v>
      </c>
      <c r="C434" s="112">
        <v>1337.5</v>
      </c>
      <c r="D434" s="107">
        <f t="shared" si="27"/>
        <v>-332.5</v>
      </c>
      <c r="E434" s="108">
        <f t="shared" si="26"/>
        <v>-24.85981308411215</v>
      </c>
    </row>
    <row r="435" spans="1:5" ht="21.75" customHeight="1">
      <c r="A435" s="113" t="s">
        <v>447</v>
      </c>
      <c r="B435" s="110">
        <v>46</v>
      </c>
      <c r="C435" s="112">
        <v>31.5</v>
      </c>
      <c r="D435" s="107">
        <f t="shared" si="27"/>
        <v>14.5</v>
      </c>
      <c r="E435" s="108">
        <f t="shared" si="26"/>
        <v>46.03174603174603</v>
      </c>
    </row>
    <row r="436" spans="1:5" ht="21.75" customHeight="1">
      <c r="A436" s="113" t="s">
        <v>448</v>
      </c>
      <c r="B436" s="110">
        <v>11</v>
      </c>
      <c r="C436" s="112">
        <v>78.5</v>
      </c>
      <c r="D436" s="107">
        <f t="shared" si="27"/>
        <v>-67.5</v>
      </c>
      <c r="E436" s="108">
        <f t="shared" si="26"/>
        <v>-85.98726114649682</v>
      </c>
    </row>
    <row r="437" spans="1:5" ht="21.75" customHeight="1">
      <c r="A437" s="113" t="s">
        <v>449</v>
      </c>
      <c r="B437" s="110"/>
      <c r="C437" s="112">
        <v>19.5</v>
      </c>
      <c r="D437" s="107">
        <f t="shared" si="27"/>
        <v>-19.5</v>
      </c>
      <c r="E437" s="108">
        <f t="shared" si="26"/>
        <v>-100</v>
      </c>
    </row>
    <row r="438" spans="1:5" ht="21.75" customHeight="1">
      <c r="A438" s="113" t="s">
        <v>450</v>
      </c>
      <c r="B438" s="110">
        <v>694</v>
      </c>
      <c r="C438" s="112"/>
      <c r="D438" s="107">
        <f t="shared" si="27"/>
        <v>694</v>
      </c>
      <c r="E438" s="108"/>
    </row>
    <row r="439" spans="1:5" ht="21.75" customHeight="1">
      <c r="A439" s="113" t="s">
        <v>451</v>
      </c>
      <c r="B439" s="110">
        <v>30</v>
      </c>
      <c r="C439" s="112">
        <v>20.5</v>
      </c>
      <c r="D439" s="107">
        <f t="shared" si="27"/>
        <v>9.5</v>
      </c>
      <c r="E439" s="108">
        <f>D439/C439*100</f>
        <v>46.34146341463415</v>
      </c>
    </row>
    <row r="440" spans="1:5" ht="21.75" customHeight="1">
      <c r="A440" s="113" t="s">
        <v>452</v>
      </c>
      <c r="B440" s="110">
        <v>21</v>
      </c>
      <c r="C440" s="112">
        <v>71</v>
      </c>
      <c r="D440" s="107">
        <f t="shared" si="27"/>
        <v>-50</v>
      </c>
      <c r="E440" s="108">
        <f>D440/C440*100</f>
        <v>-70.4225352112676</v>
      </c>
    </row>
    <row r="441" spans="1:5" ht="21.75" customHeight="1">
      <c r="A441" s="113" t="s">
        <v>453</v>
      </c>
      <c r="B441" s="110">
        <v>58</v>
      </c>
      <c r="C441" s="112">
        <v>80</v>
      </c>
      <c r="D441" s="107">
        <f t="shared" si="27"/>
        <v>-22</v>
      </c>
      <c r="E441" s="108">
        <f>D441/C441*100</f>
        <v>-27.500000000000004</v>
      </c>
    </row>
    <row r="442" spans="1:5" ht="21.75" customHeight="1">
      <c r="A442" s="119" t="s">
        <v>454</v>
      </c>
      <c r="B442" s="110"/>
      <c r="C442" s="112">
        <v>67</v>
      </c>
      <c r="D442" s="107">
        <f t="shared" si="27"/>
        <v>-67</v>
      </c>
      <c r="E442" s="108">
        <f>D442/C442*100</f>
        <v>-100</v>
      </c>
    </row>
    <row r="443" spans="1:5" ht="21.75" customHeight="1">
      <c r="A443" s="113" t="s">
        <v>455</v>
      </c>
      <c r="B443" s="110">
        <v>33</v>
      </c>
      <c r="C443" s="112"/>
      <c r="D443" s="107">
        <f t="shared" si="27"/>
        <v>33</v>
      </c>
      <c r="E443" s="108"/>
    </row>
    <row r="444" spans="1:5" ht="21.75" customHeight="1">
      <c r="A444" s="119" t="s">
        <v>456</v>
      </c>
      <c r="B444" s="110"/>
      <c r="C444" s="112">
        <v>21</v>
      </c>
      <c r="D444" s="107">
        <f t="shared" si="27"/>
        <v>-21</v>
      </c>
      <c r="E444" s="108">
        <f aca="true" t="shared" si="28" ref="E444:E452">D444/C444*100</f>
        <v>-100</v>
      </c>
    </row>
    <row r="445" spans="1:5" ht="21.75" customHeight="1">
      <c r="A445" s="113" t="s">
        <v>457</v>
      </c>
      <c r="B445" s="110">
        <v>20</v>
      </c>
      <c r="C445" s="112"/>
      <c r="D445" s="107">
        <f t="shared" si="27"/>
        <v>20</v>
      </c>
      <c r="E445" s="108"/>
    </row>
    <row r="446" spans="1:5" ht="21.75" customHeight="1">
      <c r="A446" s="113" t="s">
        <v>458</v>
      </c>
      <c r="B446" s="110">
        <v>814</v>
      </c>
      <c r="C446" s="112">
        <v>97</v>
      </c>
      <c r="D446" s="107">
        <f t="shared" si="27"/>
        <v>717</v>
      </c>
      <c r="E446" s="108">
        <f t="shared" si="28"/>
        <v>739.1752577319588</v>
      </c>
    </row>
    <row r="447" spans="1:5" ht="21.75" customHeight="1">
      <c r="A447" s="113" t="s">
        <v>459</v>
      </c>
      <c r="B447" s="110">
        <v>526</v>
      </c>
      <c r="C447" s="112">
        <v>227</v>
      </c>
      <c r="D447" s="107">
        <f t="shared" si="27"/>
        <v>299</v>
      </c>
      <c r="E447" s="108">
        <f t="shared" si="28"/>
        <v>131.71806167400882</v>
      </c>
    </row>
    <row r="448" spans="1:5" ht="21.75" customHeight="1">
      <c r="A448" s="109" t="s">
        <v>460</v>
      </c>
      <c r="B448" s="110">
        <f>SUM(B449:B462)</f>
        <v>12861</v>
      </c>
      <c r="C448" s="110">
        <f>SUM(C449:C462)+107</f>
        <v>11083</v>
      </c>
      <c r="D448" s="107">
        <f t="shared" si="27"/>
        <v>1778</v>
      </c>
      <c r="E448" s="108">
        <f t="shared" si="28"/>
        <v>16.04258774699991</v>
      </c>
    </row>
    <row r="449" spans="1:5" ht="21.75" customHeight="1">
      <c r="A449" s="109" t="s">
        <v>104</v>
      </c>
      <c r="B449" s="110">
        <v>410</v>
      </c>
      <c r="C449" s="110">
        <v>433.5</v>
      </c>
      <c r="D449" s="107">
        <f t="shared" si="27"/>
        <v>-23.5</v>
      </c>
      <c r="E449" s="108">
        <f t="shared" si="28"/>
        <v>-5.4209919261822375</v>
      </c>
    </row>
    <row r="450" spans="1:5" ht="21.75" customHeight="1">
      <c r="A450" s="113" t="s">
        <v>461</v>
      </c>
      <c r="B450" s="110">
        <v>182</v>
      </c>
      <c r="C450" s="110">
        <v>80.5</v>
      </c>
      <c r="D450" s="107">
        <f t="shared" si="27"/>
        <v>101.5</v>
      </c>
      <c r="E450" s="108">
        <f t="shared" si="28"/>
        <v>126.08695652173914</v>
      </c>
    </row>
    <row r="451" spans="1:5" ht="21.75" customHeight="1">
      <c r="A451" s="119" t="s">
        <v>462</v>
      </c>
      <c r="B451" s="110"/>
      <c r="C451" s="112">
        <v>3950</v>
      </c>
      <c r="D451" s="107">
        <f t="shared" si="27"/>
        <v>-3950</v>
      </c>
      <c r="E451" s="108">
        <f t="shared" si="28"/>
        <v>-100</v>
      </c>
    </row>
    <row r="452" spans="1:5" ht="21.75" customHeight="1">
      <c r="A452" s="113" t="s">
        <v>463</v>
      </c>
      <c r="B452" s="110">
        <v>3172</v>
      </c>
      <c r="C452" s="112">
        <v>5319</v>
      </c>
      <c r="D452" s="107">
        <f t="shared" si="27"/>
        <v>-2147</v>
      </c>
      <c r="E452" s="108">
        <f t="shared" si="28"/>
        <v>-40.36473021244595</v>
      </c>
    </row>
    <row r="453" spans="1:5" ht="21.75" customHeight="1">
      <c r="A453" s="113" t="s">
        <v>464</v>
      </c>
      <c r="B453" s="110">
        <v>35</v>
      </c>
      <c r="C453" s="110"/>
      <c r="D453" s="107">
        <f t="shared" si="27"/>
        <v>35</v>
      </c>
      <c r="E453" s="108"/>
    </row>
    <row r="454" spans="1:5" ht="21.75" customHeight="1">
      <c r="A454" s="113" t="s">
        <v>465</v>
      </c>
      <c r="B454" s="110">
        <v>70</v>
      </c>
      <c r="C454" s="112">
        <v>80</v>
      </c>
      <c r="D454" s="107">
        <f t="shared" si="27"/>
        <v>-10</v>
      </c>
      <c r="E454" s="108">
        <f>D454/C454*100</f>
        <v>-12.5</v>
      </c>
    </row>
    <row r="455" spans="1:5" ht="21.75" customHeight="1">
      <c r="A455" s="113" t="s">
        <v>466</v>
      </c>
      <c r="B455" s="110">
        <v>7</v>
      </c>
      <c r="C455" s="112">
        <v>7</v>
      </c>
      <c r="D455" s="107">
        <f t="shared" si="27"/>
        <v>0</v>
      </c>
      <c r="E455" s="108">
        <f>D455/C455*100</f>
        <v>0</v>
      </c>
    </row>
    <row r="456" spans="1:5" ht="21.75" customHeight="1">
      <c r="A456" s="113" t="s">
        <v>467</v>
      </c>
      <c r="B456" s="110">
        <v>138</v>
      </c>
      <c r="C456" s="112">
        <v>193</v>
      </c>
      <c r="D456" s="107">
        <f t="shared" si="27"/>
        <v>-55</v>
      </c>
      <c r="E456" s="108">
        <f>D456/C456*100</f>
        <v>-28.497409326424872</v>
      </c>
    </row>
    <row r="457" spans="1:5" ht="21.75" customHeight="1">
      <c r="A457" s="113" t="s">
        <v>468</v>
      </c>
      <c r="B457" s="110">
        <v>4040</v>
      </c>
      <c r="C457" s="110">
        <v>140</v>
      </c>
      <c r="D457" s="107">
        <f t="shared" si="27"/>
        <v>3900</v>
      </c>
      <c r="E457" s="108">
        <f aca="true" t="shared" si="29" ref="E457:E464">D457/C457*100</f>
        <v>2785.714285714286</v>
      </c>
    </row>
    <row r="458" spans="1:5" ht="21.75" customHeight="1">
      <c r="A458" s="113" t="s">
        <v>469</v>
      </c>
      <c r="B458" s="110">
        <v>4492</v>
      </c>
      <c r="C458" s="110">
        <v>670</v>
      </c>
      <c r="D458" s="107">
        <f t="shared" si="27"/>
        <v>3822</v>
      </c>
      <c r="E458" s="108">
        <f t="shared" si="29"/>
        <v>570.4477611940298</v>
      </c>
    </row>
    <row r="459" spans="1:5" ht="21.75" customHeight="1">
      <c r="A459" s="113" t="s">
        <v>470</v>
      </c>
      <c r="B459" s="110">
        <v>184</v>
      </c>
      <c r="C459" s="110"/>
      <c r="D459" s="107">
        <f t="shared" si="27"/>
        <v>184</v>
      </c>
      <c r="E459" s="108"/>
    </row>
    <row r="460" spans="1:5" ht="21.75" customHeight="1">
      <c r="A460" s="113" t="s">
        <v>471</v>
      </c>
      <c r="B460" s="110">
        <v>35</v>
      </c>
      <c r="C460" s="110">
        <v>20</v>
      </c>
      <c r="D460" s="107">
        <f t="shared" si="27"/>
        <v>15</v>
      </c>
      <c r="E460" s="108">
        <f t="shared" si="29"/>
        <v>75</v>
      </c>
    </row>
    <row r="461" spans="1:5" ht="21.75" customHeight="1">
      <c r="A461" s="113" t="s">
        <v>472</v>
      </c>
      <c r="B461" s="110">
        <v>10</v>
      </c>
      <c r="C461" s="110">
        <v>9</v>
      </c>
      <c r="D461" s="107">
        <f t="shared" si="27"/>
        <v>1</v>
      </c>
      <c r="E461" s="108">
        <f t="shared" si="29"/>
        <v>11.11111111111111</v>
      </c>
    </row>
    <row r="462" spans="1:5" ht="21.75" customHeight="1">
      <c r="A462" s="113" t="s">
        <v>473</v>
      </c>
      <c r="B462" s="110">
        <v>86</v>
      </c>
      <c r="C462" s="110">
        <v>74</v>
      </c>
      <c r="D462" s="107">
        <f t="shared" si="27"/>
        <v>12</v>
      </c>
      <c r="E462" s="108">
        <f t="shared" si="29"/>
        <v>16.216216216216218</v>
      </c>
    </row>
    <row r="463" spans="1:5" ht="21.75" customHeight="1">
      <c r="A463" s="109" t="s">
        <v>474</v>
      </c>
      <c r="B463" s="110">
        <f>SUM(B464:B466)</f>
        <v>2271</v>
      </c>
      <c r="C463" s="110">
        <f>SUM(C464:C466)</f>
        <v>2305</v>
      </c>
      <c r="D463" s="107">
        <f t="shared" si="27"/>
        <v>-34</v>
      </c>
      <c r="E463" s="108">
        <f t="shared" si="29"/>
        <v>-1.475054229934924</v>
      </c>
    </row>
    <row r="464" spans="1:5" ht="21.75" customHeight="1">
      <c r="A464" s="109" t="s">
        <v>475</v>
      </c>
      <c r="B464" s="110"/>
      <c r="C464" s="110">
        <v>25</v>
      </c>
      <c r="D464" s="107"/>
      <c r="E464" s="108">
        <f t="shared" si="29"/>
        <v>0</v>
      </c>
    </row>
    <row r="465" spans="1:5" ht="21.75" customHeight="1">
      <c r="A465" s="109" t="s">
        <v>476</v>
      </c>
      <c r="B465" s="110">
        <v>25</v>
      </c>
      <c r="C465" s="110"/>
      <c r="D465" s="107">
        <f aca="true" t="shared" si="30" ref="D465:D515">B465-C465</f>
        <v>25</v>
      </c>
      <c r="E465" s="108"/>
    </row>
    <row r="466" spans="1:5" ht="21.75" customHeight="1">
      <c r="A466" s="113" t="s">
        <v>477</v>
      </c>
      <c r="B466" s="110">
        <v>2246</v>
      </c>
      <c r="C466" s="110">
        <v>2280</v>
      </c>
      <c r="D466" s="107">
        <f t="shared" si="30"/>
        <v>-34</v>
      </c>
      <c r="E466" s="108">
        <f aca="true" t="shared" si="31" ref="E466:E491">D466/C466*100</f>
        <v>-1.4912280701754386</v>
      </c>
    </row>
    <row r="467" spans="1:5" ht="21.75" customHeight="1">
      <c r="A467" s="109" t="s">
        <v>478</v>
      </c>
      <c r="B467" s="110">
        <f>SUM(B468:B470)</f>
        <v>660</v>
      </c>
      <c r="C467" s="110">
        <f>SUM(C468:C470)+210</f>
        <v>660</v>
      </c>
      <c r="D467" s="107">
        <f t="shared" si="30"/>
        <v>0</v>
      </c>
      <c r="E467" s="108">
        <f t="shared" si="31"/>
        <v>0</v>
      </c>
    </row>
    <row r="468" spans="1:5" ht="21.75" customHeight="1">
      <c r="A468" s="109" t="s">
        <v>479</v>
      </c>
      <c r="B468" s="110">
        <v>580</v>
      </c>
      <c r="C468" s="110">
        <v>420</v>
      </c>
      <c r="D468" s="107">
        <f t="shared" si="30"/>
        <v>160</v>
      </c>
      <c r="E468" s="108">
        <f t="shared" si="31"/>
        <v>38.095238095238095</v>
      </c>
    </row>
    <row r="469" spans="1:5" ht="21.75" customHeight="1">
      <c r="A469" s="113" t="s">
        <v>480</v>
      </c>
      <c r="B469" s="110">
        <v>50</v>
      </c>
      <c r="C469" s="110"/>
      <c r="D469" s="107">
        <f t="shared" si="30"/>
        <v>50</v>
      </c>
      <c r="E469" s="108"/>
    </row>
    <row r="470" spans="1:5" ht="21.75" customHeight="1">
      <c r="A470" s="113" t="s">
        <v>481</v>
      </c>
      <c r="B470" s="110">
        <v>30</v>
      </c>
      <c r="C470" s="110">
        <v>30</v>
      </c>
      <c r="D470" s="107">
        <f t="shared" si="30"/>
        <v>0</v>
      </c>
      <c r="E470" s="108">
        <f t="shared" si="31"/>
        <v>0</v>
      </c>
    </row>
    <row r="471" spans="1:5" ht="21.75" customHeight="1">
      <c r="A471" s="109" t="s">
        <v>482</v>
      </c>
      <c r="B471" s="110">
        <f>SUM(B472:B473)</f>
        <v>5928</v>
      </c>
      <c r="C471" s="110">
        <f>SUM(C472:C473)+3451+1394</f>
        <v>7995</v>
      </c>
      <c r="D471" s="107">
        <f t="shared" si="30"/>
        <v>-2067</v>
      </c>
      <c r="E471" s="108">
        <f t="shared" si="31"/>
        <v>-25.853658536585368</v>
      </c>
    </row>
    <row r="472" spans="1:5" ht="21.75" customHeight="1">
      <c r="A472" s="109" t="s">
        <v>483</v>
      </c>
      <c r="B472" s="110">
        <v>4200</v>
      </c>
      <c r="C472" s="110"/>
      <c r="D472" s="107">
        <f t="shared" si="30"/>
        <v>4200</v>
      </c>
      <c r="E472" s="108"/>
    </row>
    <row r="473" spans="1:5" ht="21.75" customHeight="1">
      <c r="A473" s="113" t="s">
        <v>484</v>
      </c>
      <c r="B473" s="110">
        <v>1728</v>
      </c>
      <c r="C473" s="110">
        <v>3150</v>
      </c>
      <c r="D473" s="107">
        <f t="shared" si="30"/>
        <v>-1422</v>
      </c>
      <c r="E473" s="108">
        <f t="shared" si="31"/>
        <v>-45.14285714285714</v>
      </c>
    </row>
    <row r="474" spans="1:5" ht="21.75" customHeight="1">
      <c r="A474" s="109" t="s">
        <v>485</v>
      </c>
      <c r="B474" s="110">
        <f>SUM(B475:B477)</f>
        <v>3174</v>
      </c>
      <c r="C474" s="110">
        <v>6104</v>
      </c>
      <c r="D474" s="107">
        <f t="shared" si="30"/>
        <v>-2930</v>
      </c>
      <c r="E474" s="108">
        <f t="shared" si="31"/>
        <v>-48.00131061598952</v>
      </c>
    </row>
    <row r="475" spans="1:5" ht="21.75" customHeight="1">
      <c r="A475" s="109" t="s">
        <v>486</v>
      </c>
      <c r="B475" s="110">
        <v>2379</v>
      </c>
      <c r="C475" s="112">
        <v>1966</v>
      </c>
      <c r="D475" s="107">
        <f t="shared" si="30"/>
        <v>413</v>
      </c>
      <c r="E475" s="108">
        <f t="shared" si="31"/>
        <v>21.00712105798576</v>
      </c>
    </row>
    <row r="476" spans="1:5" ht="21.75" customHeight="1">
      <c r="A476" s="113" t="s">
        <v>487</v>
      </c>
      <c r="B476" s="110">
        <v>313</v>
      </c>
      <c r="C476" s="110"/>
      <c r="D476" s="107">
        <f t="shared" si="30"/>
        <v>313</v>
      </c>
      <c r="E476" s="108"/>
    </row>
    <row r="477" spans="1:5" ht="21.75" customHeight="1">
      <c r="A477" s="113" t="s">
        <v>488</v>
      </c>
      <c r="B477" s="110">
        <v>482</v>
      </c>
      <c r="C477" s="110">
        <v>2658</v>
      </c>
      <c r="D477" s="107">
        <f t="shared" si="30"/>
        <v>-2176</v>
      </c>
      <c r="E477" s="108">
        <f t="shared" si="31"/>
        <v>-81.8660647103085</v>
      </c>
    </row>
    <row r="478" spans="1:5" ht="21.75" customHeight="1">
      <c r="A478" s="109" t="s">
        <v>489</v>
      </c>
      <c r="B478" s="110">
        <f>SUM(B479)</f>
        <v>15</v>
      </c>
      <c r="C478" s="110">
        <f>SUM(C479)</f>
        <v>370</v>
      </c>
      <c r="D478" s="107">
        <f t="shared" si="30"/>
        <v>-355</v>
      </c>
      <c r="E478" s="108">
        <f t="shared" si="31"/>
        <v>-95.94594594594594</v>
      </c>
    </row>
    <row r="479" spans="1:5" ht="21.75" customHeight="1">
      <c r="A479" s="109" t="s">
        <v>490</v>
      </c>
      <c r="B479" s="110">
        <v>15</v>
      </c>
      <c r="C479" s="110">
        <v>370</v>
      </c>
      <c r="D479" s="107">
        <f t="shared" si="30"/>
        <v>-355</v>
      </c>
      <c r="E479" s="108">
        <f t="shared" si="31"/>
        <v>-95.94594594594594</v>
      </c>
    </row>
    <row r="480" spans="1:5" ht="21.75" customHeight="1">
      <c r="A480" s="109" t="s">
        <v>68</v>
      </c>
      <c r="B480" s="110">
        <f>SUM(B481,B487,B489,B492,B494)</f>
        <v>17040</v>
      </c>
      <c r="C480" s="110">
        <f>SUM(C481,C487,C489,C492,C494)</f>
        <v>11202</v>
      </c>
      <c r="D480" s="107">
        <f t="shared" si="30"/>
        <v>5838</v>
      </c>
      <c r="E480" s="108">
        <f t="shared" si="31"/>
        <v>52.115693626138196</v>
      </c>
    </row>
    <row r="481" spans="1:5" ht="21.75" customHeight="1">
      <c r="A481" s="109" t="s">
        <v>491</v>
      </c>
      <c r="B481" s="110">
        <f>SUM(B482:B486)</f>
        <v>7482</v>
      </c>
      <c r="C481" s="110">
        <f>SUM(C482:C486)</f>
        <v>5579</v>
      </c>
      <c r="D481" s="107">
        <f t="shared" si="30"/>
        <v>1903</v>
      </c>
      <c r="E481" s="108">
        <f t="shared" si="31"/>
        <v>34.110055565513534</v>
      </c>
    </row>
    <row r="482" spans="1:5" ht="21.75" customHeight="1">
      <c r="A482" s="109" t="s">
        <v>104</v>
      </c>
      <c r="B482" s="110">
        <v>312</v>
      </c>
      <c r="C482" s="112">
        <v>319</v>
      </c>
      <c r="D482" s="107">
        <f t="shared" si="30"/>
        <v>-7</v>
      </c>
      <c r="E482" s="108">
        <f t="shared" si="31"/>
        <v>-2.19435736677116</v>
      </c>
    </row>
    <row r="483" spans="1:5" ht="21.75" customHeight="1">
      <c r="A483" s="113" t="s">
        <v>105</v>
      </c>
      <c r="B483" s="110">
        <v>210</v>
      </c>
      <c r="C483" s="112">
        <v>218</v>
      </c>
      <c r="D483" s="107">
        <f t="shared" si="30"/>
        <v>-8</v>
      </c>
      <c r="E483" s="108">
        <f t="shared" si="31"/>
        <v>-3.669724770642202</v>
      </c>
    </row>
    <row r="484" spans="1:5" ht="21.75" customHeight="1">
      <c r="A484" s="113" t="s">
        <v>492</v>
      </c>
      <c r="B484" s="110">
        <v>4017</v>
      </c>
      <c r="C484" s="110">
        <v>1500</v>
      </c>
      <c r="D484" s="107">
        <f t="shared" si="30"/>
        <v>2517</v>
      </c>
      <c r="E484" s="108">
        <f t="shared" si="31"/>
        <v>167.79999999999998</v>
      </c>
    </row>
    <row r="485" spans="1:5" ht="21.75" customHeight="1">
      <c r="A485" s="113" t="s">
        <v>493</v>
      </c>
      <c r="B485" s="110">
        <v>2088</v>
      </c>
      <c r="C485" s="110">
        <v>2491</v>
      </c>
      <c r="D485" s="107">
        <f t="shared" si="30"/>
        <v>-403</v>
      </c>
      <c r="E485" s="108">
        <f t="shared" si="31"/>
        <v>-16.178241670012046</v>
      </c>
    </row>
    <row r="486" spans="1:5" ht="21.75" customHeight="1">
      <c r="A486" s="113" t="s">
        <v>494</v>
      </c>
      <c r="B486" s="110">
        <v>855</v>
      </c>
      <c r="C486" s="110">
        <v>1051</v>
      </c>
      <c r="D486" s="107">
        <f t="shared" si="30"/>
        <v>-196</v>
      </c>
      <c r="E486" s="108">
        <f t="shared" si="31"/>
        <v>-18.648905803996193</v>
      </c>
    </row>
    <row r="487" spans="1:5" ht="21.75" customHeight="1">
      <c r="A487" s="109" t="s">
        <v>495</v>
      </c>
      <c r="B487" s="110">
        <f>SUM(B488)</f>
        <v>0</v>
      </c>
      <c r="C487" s="110">
        <f>SUM(C488)</f>
        <v>0</v>
      </c>
      <c r="D487" s="107">
        <f t="shared" si="30"/>
        <v>0</v>
      </c>
      <c r="E487" s="108"/>
    </row>
    <row r="488" spans="1:5" ht="21.75" customHeight="1">
      <c r="A488" s="109" t="s">
        <v>496</v>
      </c>
      <c r="B488" s="110"/>
      <c r="C488" s="110"/>
      <c r="D488" s="107">
        <f t="shared" si="30"/>
        <v>0</v>
      </c>
      <c r="E488" s="108"/>
    </row>
    <row r="489" spans="1:5" ht="21.75" customHeight="1">
      <c r="A489" s="109" t="s">
        <v>497</v>
      </c>
      <c r="B489" s="110">
        <f>SUM(B490:B491)</f>
        <v>9558</v>
      </c>
      <c r="C489" s="110">
        <f>SUM(C490:C491)</f>
        <v>5623</v>
      </c>
      <c r="D489" s="107">
        <f t="shared" si="30"/>
        <v>3935</v>
      </c>
      <c r="E489" s="108">
        <f t="shared" si="31"/>
        <v>69.98043748888495</v>
      </c>
    </row>
    <row r="490" spans="1:5" ht="21.75" customHeight="1">
      <c r="A490" s="109" t="s">
        <v>498</v>
      </c>
      <c r="B490" s="110">
        <v>3999</v>
      </c>
      <c r="C490" s="112">
        <v>4235</v>
      </c>
      <c r="D490" s="107">
        <f t="shared" si="30"/>
        <v>-236</v>
      </c>
      <c r="E490" s="108">
        <f t="shared" si="31"/>
        <v>-5.572609208972845</v>
      </c>
    </row>
    <row r="491" spans="1:5" ht="21.75" customHeight="1">
      <c r="A491" s="113" t="s">
        <v>499</v>
      </c>
      <c r="B491" s="110">
        <v>5559</v>
      </c>
      <c r="C491" s="112">
        <v>1388</v>
      </c>
      <c r="D491" s="107">
        <f t="shared" si="30"/>
        <v>4171</v>
      </c>
      <c r="E491" s="108">
        <f t="shared" si="31"/>
        <v>300.5043227665706</v>
      </c>
    </row>
    <row r="492" spans="1:5" ht="21.75" customHeight="1">
      <c r="A492" s="109" t="s">
        <v>500</v>
      </c>
      <c r="B492" s="110">
        <f>SUM(B493)</f>
        <v>0</v>
      </c>
      <c r="C492" s="110">
        <f>SUM(C493)</f>
        <v>0</v>
      </c>
      <c r="D492" s="107">
        <f t="shared" si="30"/>
        <v>0</v>
      </c>
      <c r="E492" s="108"/>
    </row>
    <row r="493" spans="1:5" ht="21.75" customHeight="1">
      <c r="A493" s="109" t="s">
        <v>501</v>
      </c>
      <c r="B493" s="110"/>
      <c r="C493" s="112"/>
      <c r="D493" s="107">
        <f t="shared" si="30"/>
        <v>0</v>
      </c>
      <c r="E493" s="108"/>
    </row>
    <row r="494" spans="1:5" ht="21.75" customHeight="1">
      <c r="A494" s="109" t="s">
        <v>502</v>
      </c>
      <c r="B494" s="110">
        <f>SUM(B495)</f>
        <v>0</v>
      </c>
      <c r="C494" s="110"/>
      <c r="D494" s="107">
        <f t="shared" si="30"/>
        <v>0</v>
      </c>
      <c r="E494" s="108"/>
    </row>
    <row r="495" spans="1:5" ht="21.75" customHeight="1">
      <c r="A495" s="109" t="s">
        <v>503</v>
      </c>
      <c r="B495" s="110"/>
      <c r="C495" s="112"/>
      <c r="D495" s="107">
        <f t="shared" si="30"/>
        <v>0</v>
      </c>
      <c r="E495" s="108"/>
    </row>
    <row r="496" spans="1:5" ht="21.75" customHeight="1">
      <c r="A496" s="109" t="s">
        <v>69</v>
      </c>
      <c r="B496" s="110">
        <f>SUM(B497,B499,B501,B506,B511,B515,B518)</f>
        <v>11260.04</v>
      </c>
      <c r="C496" s="110">
        <f>SUM(C497,C499,C501,C506,C511,C515,C518)</f>
        <v>4564</v>
      </c>
      <c r="D496" s="107">
        <f t="shared" si="30"/>
        <v>6696.040000000001</v>
      </c>
      <c r="E496" s="108">
        <f>D496/C496*100</f>
        <v>146.71428571428572</v>
      </c>
    </row>
    <row r="497" spans="1:5" ht="21.75" customHeight="1">
      <c r="A497" s="109" t="s">
        <v>504</v>
      </c>
      <c r="B497" s="110">
        <f>SUM(B498:B498)</f>
        <v>330</v>
      </c>
      <c r="C497" s="110">
        <f>SUM(C498:C498)</f>
        <v>330</v>
      </c>
      <c r="D497" s="107">
        <f t="shared" si="30"/>
        <v>0</v>
      </c>
      <c r="E497" s="108">
        <f>D497/C497*100</f>
        <v>0</v>
      </c>
    </row>
    <row r="498" spans="1:5" ht="21.75" customHeight="1">
      <c r="A498" s="109" t="s">
        <v>505</v>
      </c>
      <c r="B498" s="110">
        <v>330</v>
      </c>
      <c r="C498" s="110">
        <v>330</v>
      </c>
      <c r="D498" s="107">
        <f t="shared" si="30"/>
        <v>0</v>
      </c>
      <c r="E498" s="108">
        <f>D498/C498*100</f>
        <v>0</v>
      </c>
    </row>
    <row r="499" spans="1:5" ht="21.75" customHeight="1">
      <c r="A499" s="109" t="s">
        <v>506</v>
      </c>
      <c r="B499" s="110">
        <f>SUM(B500)</f>
        <v>180</v>
      </c>
      <c r="C499" s="110"/>
      <c r="D499" s="107">
        <f t="shared" si="30"/>
        <v>180</v>
      </c>
      <c r="E499" s="108"/>
    </row>
    <row r="500" spans="1:5" ht="21.75" customHeight="1">
      <c r="A500" s="109" t="s">
        <v>507</v>
      </c>
      <c r="B500" s="110">
        <v>180</v>
      </c>
      <c r="C500" s="110"/>
      <c r="D500" s="107">
        <f t="shared" si="30"/>
        <v>180</v>
      </c>
      <c r="E500" s="108"/>
    </row>
    <row r="501" spans="1:5" ht="21.75" customHeight="1">
      <c r="A501" s="109" t="s">
        <v>508</v>
      </c>
      <c r="B501" s="110">
        <f>SUM(B502:B505)</f>
        <v>1028</v>
      </c>
      <c r="C501" s="110">
        <f>SUM(C502:C505)</f>
        <v>725</v>
      </c>
      <c r="D501" s="107">
        <f t="shared" si="30"/>
        <v>303</v>
      </c>
      <c r="E501" s="108">
        <f>D501/C501*100</f>
        <v>41.793103448275865</v>
      </c>
    </row>
    <row r="502" spans="1:5" ht="21.75" customHeight="1">
      <c r="A502" s="109" t="s">
        <v>160</v>
      </c>
      <c r="B502" s="110">
        <v>649</v>
      </c>
      <c r="C502" s="112">
        <v>642</v>
      </c>
      <c r="D502" s="107">
        <f t="shared" si="30"/>
        <v>7</v>
      </c>
      <c r="E502" s="108">
        <f>D502/C502*100</f>
        <v>1.0903426791277258</v>
      </c>
    </row>
    <row r="503" spans="1:5" ht="21.75" customHeight="1">
      <c r="A503" s="113" t="s">
        <v>105</v>
      </c>
      <c r="B503" s="110">
        <v>48</v>
      </c>
      <c r="C503" s="112">
        <v>73</v>
      </c>
      <c r="D503" s="107">
        <f t="shared" si="30"/>
        <v>-25</v>
      </c>
      <c r="E503" s="108">
        <f>D503/C503*100</f>
        <v>-34.24657534246575</v>
      </c>
    </row>
    <row r="504" spans="1:5" ht="21.75" customHeight="1">
      <c r="A504" s="113" t="s">
        <v>509</v>
      </c>
      <c r="B504" s="110">
        <v>19</v>
      </c>
      <c r="C504" s="110"/>
      <c r="D504" s="107">
        <f t="shared" si="30"/>
        <v>19</v>
      </c>
      <c r="E504" s="108"/>
    </row>
    <row r="505" spans="1:5" ht="21.75" customHeight="1">
      <c r="A505" s="113" t="s">
        <v>510</v>
      </c>
      <c r="B505" s="110">
        <v>312</v>
      </c>
      <c r="C505" s="110">
        <v>10</v>
      </c>
      <c r="D505" s="107">
        <f t="shared" si="30"/>
        <v>302</v>
      </c>
      <c r="E505" s="108">
        <f aca="true" t="shared" si="32" ref="E505:E515">D505/C505*100</f>
        <v>3020</v>
      </c>
    </row>
    <row r="506" spans="1:5" ht="21.75" customHeight="1">
      <c r="A506" s="109" t="s">
        <v>511</v>
      </c>
      <c r="B506" s="110">
        <f>SUM(B507:B510)</f>
        <v>763</v>
      </c>
      <c r="C506" s="110">
        <f>SUM(C507:C510)</f>
        <v>930</v>
      </c>
      <c r="D506" s="107">
        <f t="shared" si="30"/>
        <v>-167</v>
      </c>
      <c r="E506" s="108">
        <f t="shared" si="32"/>
        <v>-17.956989247311828</v>
      </c>
    </row>
    <row r="507" spans="1:5" ht="21.75" customHeight="1">
      <c r="A507" s="109" t="s">
        <v>155</v>
      </c>
      <c r="B507" s="110">
        <v>379</v>
      </c>
      <c r="C507" s="112">
        <v>412</v>
      </c>
      <c r="D507" s="107">
        <f t="shared" si="30"/>
        <v>-33</v>
      </c>
      <c r="E507" s="108">
        <f t="shared" si="32"/>
        <v>-8.009708737864079</v>
      </c>
    </row>
    <row r="508" spans="1:5" ht="21.75" customHeight="1">
      <c r="A508" s="113" t="s">
        <v>512</v>
      </c>
      <c r="B508" s="110">
        <v>302</v>
      </c>
      <c r="C508" s="110">
        <v>300</v>
      </c>
      <c r="D508" s="107">
        <f t="shared" si="30"/>
        <v>2</v>
      </c>
      <c r="E508" s="108">
        <f t="shared" si="32"/>
        <v>0.6666666666666667</v>
      </c>
    </row>
    <row r="509" spans="1:5" ht="21.75" customHeight="1">
      <c r="A509" s="119" t="s">
        <v>513</v>
      </c>
      <c r="B509" s="110"/>
      <c r="C509" s="110">
        <v>16</v>
      </c>
      <c r="D509" s="107">
        <f t="shared" si="30"/>
        <v>-16</v>
      </c>
      <c r="E509" s="108">
        <f t="shared" si="32"/>
        <v>-100</v>
      </c>
    </row>
    <row r="510" spans="1:5" ht="21.75" customHeight="1">
      <c r="A510" s="113" t="s">
        <v>514</v>
      </c>
      <c r="B510" s="110">
        <v>82</v>
      </c>
      <c r="C510" s="110">
        <v>202</v>
      </c>
      <c r="D510" s="107">
        <f t="shared" si="30"/>
        <v>-120</v>
      </c>
      <c r="E510" s="108">
        <f t="shared" si="32"/>
        <v>-59.4059405940594</v>
      </c>
    </row>
    <row r="511" spans="1:5" ht="21.75" customHeight="1">
      <c r="A511" s="109" t="s">
        <v>515</v>
      </c>
      <c r="B511" s="110">
        <f>SUM(B512:B514)</f>
        <v>609.04</v>
      </c>
      <c r="C511" s="110">
        <f>SUM(C512:C514)</f>
        <v>579</v>
      </c>
      <c r="D511" s="107">
        <f t="shared" si="30"/>
        <v>30.039999999999964</v>
      </c>
      <c r="E511" s="108">
        <f t="shared" si="32"/>
        <v>5.188255613126073</v>
      </c>
    </row>
    <row r="512" spans="1:5" ht="21.75" customHeight="1">
      <c r="A512" s="109" t="s">
        <v>104</v>
      </c>
      <c r="B512" s="110">
        <v>484.04</v>
      </c>
      <c r="C512" s="112">
        <v>531</v>
      </c>
      <c r="D512" s="107">
        <f t="shared" si="30"/>
        <v>-46.95999999999998</v>
      </c>
      <c r="E512" s="108">
        <f t="shared" si="32"/>
        <v>-8.843691148775891</v>
      </c>
    </row>
    <row r="513" spans="1:5" ht="21.75" customHeight="1">
      <c r="A513" s="113" t="s">
        <v>116</v>
      </c>
      <c r="B513" s="110">
        <v>100</v>
      </c>
      <c r="C513" s="112">
        <v>10</v>
      </c>
      <c r="D513" s="107">
        <f t="shared" si="30"/>
        <v>90</v>
      </c>
      <c r="E513" s="108">
        <f t="shared" si="32"/>
        <v>900</v>
      </c>
    </row>
    <row r="514" spans="1:5" ht="21.75" customHeight="1">
      <c r="A514" s="113" t="s">
        <v>516</v>
      </c>
      <c r="B514" s="110">
        <v>25</v>
      </c>
      <c r="C514" s="110">
        <v>38</v>
      </c>
      <c r="D514" s="107">
        <f t="shared" si="30"/>
        <v>-13</v>
      </c>
      <c r="E514" s="108">
        <f t="shared" si="32"/>
        <v>-34.21052631578947</v>
      </c>
    </row>
    <row r="515" spans="1:5" ht="21.75" customHeight="1">
      <c r="A515" s="109" t="s">
        <v>517</v>
      </c>
      <c r="B515" s="110">
        <f>SUM(B516:B517)</f>
        <v>8350</v>
      </c>
      <c r="C515" s="110">
        <f>SUM(C516:C517)</f>
        <v>2000</v>
      </c>
      <c r="D515" s="107">
        <f t="shared" si="30"/>
        <v>6350</v>
      </c>
      <c r="E515" s="108">
        <f t="shared" si="32"/>
        <v>317.5</v>
      </c>
    </row>
    <row r="516" spans="1:5" ht="21.75" customHeight="1">
      <c r="A516" s="113" t="s">
        <v>518</v>
      </c>
      <c r="B516" s="110">
        <v>8000</v>
      </c>
      <c r="C516" s="112">
        <v>2000</v>
      </c>
      <c r="D516" s="107">
        <f aca="true" t="shared" si="33" ref="D516:D567">B516-C516</f>
        <v>6000</v>
      </c>
      <c r="E516" s="108">
        <f aca="true" t="shared" si="34" ref="E516:E551">D516/C516*100</f>
        <v>300</v>
      </c>
    </row>
    <row r="517" spans="1:5" ht="21.75" customHeight="1">
      <c r="A517" s="113" t="s">
        <v>519</v>
      </c>
      <c r="B517" s="110">
        <v>350</v>
      </c>
      <c r="C517" s="112"/>
      <c r="D517" s="107">
        <f t="shared" si="33"/>
        <v>350</v>
      </c>
      <c r="E517" s="108"/>
    </row>
    <row r="518" spans="1:5" ht="21.75" customHeight="1">
      <c r="A518" s="109" t="s">
        <v>520</v>
      </c>
      <c r="B518" s="110">
        <f>SUM(B519)</f>
        <v>0</v>
      </c>
      <c r="C518" s="110"/>
      <c r="D518" s="107">
        <f t="shared" si="33"/>
        <v>0</v>
      </c>
      <c r="E518" s="108"/>
    </row>
    <row r="519" spans="1:5" ht="21.75" customHeight="1">
      <c r="A519" s="109" t="s">
        <v>521</v>
      </c>
      <c r="B519" s="110"/>
      <c r="C519" s="112"/>
      <c r="D519" s="107">
        <f t="shared" si="33"/>
        <v>0</v>
      </c>
      <c r="E519" s="108"/>
    </row>
    <row r="520" spans="1:5" ht="21.75" customHeight="1">
      <c r="A520" s="109" t="s">
        <v>522</v>
      </c>
      <c r="B520" s="110">
        <f>SUM(B521,B524,B529)</f>
        <v>2576</v>
      </c>
      <c r="C520" s="110">
        <f>SUM(C521,C524,C529)</f>
        <v>2005</v>
      </c>
      <c r="D520" s="107">
        <f t="shared" si="33"/>
        <v>571</v>
      </c>
      <c r="E520" s="108">
        <f t="shared" si="34"/>
        <v>28.478802992518702</v>
      </c>
    </row>
    <row r="521" spans="1:5" ht="21.75" customHeight="1">
      <c r="A521" s="109" t="s">
        <v>523</v>
      </c>
      <c r="B521" s="110">
        <f>SUM(B522:B523)</f>
        <v>326</v>
      </c>
      <c r="C521" s="110">
        <f>SUM(C522:C523)</f>
        <v>355</v>
      </c>
      <c r="D521" s="107">
        <f t="shared" si="33"/>
        <v>-29</v>
      </c>
      <c r="E521" s="108">
        <f t="shared" si="34"/>
        <v>-8.169014084507042</v>
      </c>
    </row>
    <row r="522" spans="1:5" ht="21.75" customHeight="1">
      <c r="A522" s="109" t="s">
        <v>160</v>
      </c>
      <c r="B522" s="110">
        <v>264</v>
      </c>
      <c r="C522" s="110">
        <v>317</v>
      </c>
      <c r="D522" s="107">
        <f t="shared" si="33"/>
        <v>-53</v>
      </c>
      <c r="E522" s="108">
        <f t="shared" si="34"/>
        <v>-16.7192429022082</v>
      </c>
    </row>
    <row r="523" spans="1:5" ht="21.75" customHeight="1">
      <c r="A523" s="109" t="s">
        <v>524</v>
      </c>
      <c r="B523" s="110">
        <v>62</v>
      </c>
      <c r="C523" s="110">
        <v>38</v>
      </c>
      <c r="D523" s="107">
        <f t="shared" si="33"/>
        <v>24</v>
      </c>
      <c r="E523" s="108">
        <f t="shared" si="34"/>
        <v>63.1578947368421</v>
      </c>
    </row>
    <row r="524" spans="1:5" ht="21.75" customHeight="1">
      <c r="A524" s="109" t="s">
        <v>525</v>
      </c>
      <c r="B524" s="110">
        <f>SUM(B525:B528)</f>
        <v>1573</v>
      </c>
      <c r="C524" s="110">
        <f>SUM(C525:C528)</f>
        <v>1171.5</v>
      </c>
      <c r="D524" s="107">
        <f t="shared" si="33"/>
        <v>401.5</v>
      </c>
      <c r="E524" s="108">
        <f t="shared" si="34"/>
        <v>34.27230046948357</v>
      </c>
    </row>
    <row r="525" spans="1:5" ht="21.75" customHeight="1">
      <c r="A525" s="109" t="s">
        <v>104</v>
      </c>
      <c r="B525" s="110">
        <v>226</v>
      </c>
      <c r="C525" s="110">
        <v>248</v>
      </c>
      <c r="D525" s="107">
        <f t="shared" si="33"/>
        <v>-22</v>
      </c>
      <c r="E525" s="108">
        <f t="shared" si="34"/>
        <v>-8.870967741935484</v>
      </c>
    </row>
    <row r="526" spans="1:5" ht="21.75" customHeight="1">
      <c r="A526" s="113" t="s">
        <v>526</v>
      </c>
      <c r="B526" s="110">
        <v>888</v>
      </c>
      <c r="C526" s="112">
        <v>365</v>
      </c>
      <c r="D526" s="107">
        <f t="shared" si="33"/>
        <v>523</v>
      </c>
      <c r="E526" s="108">
        <f t="shared" si="34"/>
        <v>143.2876712328767</v>
      </c>
    </row>
    <row r="527" spans="1:5" ht="21.75" customHeight="1">
      <c r="A527" s="113" t="s">
        <v>527</v>
      </c>
      <c r="B527" s="110">
        <v>10</v>
      </c>
      <c r="C527" s="112">
        <v>10</v>
      </c>
      <c r="D527" s="107">
        <f t="shared" si="33"/>
        <v>0</v>
      </c>
      <c r="E527" s="108">
        <f t="shared" si="34"/>
        <v>0</v>
      </c>
    </row>
    <row r="528" spans="1:5" ht="21.75" customHeight="1">
      <c r="A528" s="113" t="s">
        <v>528</v>
      </c>
      <c r="B528" s="110">
        <v>449</v>
      </c>
      <c r="C528" s="112">
        <v>548.5</v>
      </c>
      <c r="D528" s="107">
        <f t="shared" si="33"/>
        <v>-99.5</v>
      </c>
      <c r="E528" s="108">
        <f t="shared" si="34"/>
        <v>-18.14038286235187</v>
      </c>
    </row>
    <row r="529" spans="1:5" ht="21.75" customHeight="1">
      <c r="A529" s="109" t="s">
        <v>529</v>
      </c>
      <c r="B529" s="110">
        <f>SUM(B530)</f>
        <v>677</v>
      </c>
      <c r="C529" s="110">
        <f>SUM(C530)</f>
        <v>478.5</v>
      </c>
      <c r="D529" s="107">
        <f t="shared" si="33"/>
        <v>198.5</v>
      </c>
      <c r="E529" s="108">
        <f t="shared" si="34"/>
        <v>41.483803552769075</v>
      </c>
    </row>
    <row r="530" spans="1:5" ht="21.75" customHeight="1">
      <c r="A530" s="109" t="s">
        <v>530</v>
      </c>
      <c r="B530" s="110">
        <v>677</v>
      </c>
      <c r="C530" s="110">
        <v>478.5</v>
      </c>
      <c r="D530" s="107">
        <f t="shared" si="33"/>
        <v>198.5</v>
      </c>
      <c r="E530" s="108">
        <f t="shared" si="34"/>
        <v>41.483803552769075</v>
      </c>
    </row>
    <row r="531" spans="1:5" ht="21.75" customHeight="1">
      <c r="A531" s="109" t="s">
        <v>531</v>
      </c>
      <c r="B531" s="110">
        <f>SUM(B532)</f>
        <v>0</v>
      </c>
      <c r="C531" s="110"/>
      <c r="D531" s="107">
        <f t="shared" si="33"/>
        <v>0</v>
      </c>
      <c r="E531" s="108"/>
    </row>
    <row r="532" spans="1:5" ht="21.75" customHeight="1">
      <c r="A532" s="109" t="s">
        <v>532</v>
      </c>
      <c r="B532" s="110">
        <f>SUM(B533)</f>
        <v>0</v>
      </c>
      <c r="C532" s="110"/>
      <c r="D532" s="107">
        <f t="shared" si="33"/>
        <v>0</v>
      </c>
      <c r="E532" s="108"/>
    </row>
    <row r="533" spans="1:5" ht="21.75" customHeight="1">
      <c r="A533" s="109" t="s">
        <v>533</v>
      </c>
      <c r="B533" s="110"/>
      <c r="C533" s="110"/>
      <c r="D533" s="107">
        <f t="shared" si="33"/>
        <v>0</v>
      </c>
      <c r="E533" s="108"/>
    </row>
    <row r="534" spans="1:5" ht="21.75" customHeight="1">
      <c r="A534" s="109" t="s">
        <v>71</v>
      </c>
      <c r="B534" s="110">
        <f>SUM(B535,B540,B546)</f>
        <v>2804.03</v>
      </c>
      <c r="C534" s="110">
        <f>SUM(C535,C540,C546)</f>
        <v>4313.5</v>
      </c>
      <c r="D534" s="107">
        <f t="shared" si="33"/>
        <v>-1509.4699999999998</v>
      </c>
      <c r="E534" s="108">
        <f t="shared" si="34"/>
        <v>-34.99408832734438</v>
      </c>
    </row>
    <row r="535" spans="1:5" ht="21.75" customHeight="1">
      <c r="A535" s="109" t="s">
        <v>534</v>
      </c>
      <c r="B535" s="110">
        <f>SUM(B536:B539)</f>
        <v>2430.01</v>
      </c>
      <c r="C535" s="110">
        <f>SUM(C536:C539)</f>
        <v>3785.2</v>
      </c>
      <c r="D535" s="107">
        <f t="shared" si="33"/>
        <v>-1355.1899999999996</v>
      </c>
      <c r="E535" s="108">
        <f t="shared" si="34"/>
        <v>-35.802335411603075</v>
      </c>
    </row>
    <row r="536" spans="1:5" ht="21.75" customHeight="1">
      <c r="A536" s="109" t="s">
        <v>104</v>
      </c>
      <c r="B536" s="110">
        <v>695.01</v>
      </c>
      <c r="C536" s="110">
        <v>704.2</v>
      </c>
      <c r="D536" s="107">
        <f t="shared" si="33"/>
        <v>-9.190000000000055</v>
      </c>
      <c r="E536" s="108">
        <f t="shared" si="34"/>
        <v>-1.3050269809713226</v>
      </c>
    </row>
    <row r="537" spans="1:5" ht="21.75" customHeight="1">
      <c r="A537" s="113" t="s">
        <v>535</v>
      </c>
      <c r="B537" s="110">
        <v>116</v>
      </c>
      <c r="C537" s="110">
        <v>2433</v>
      </c>
      <c r="D537" s="107">
        <f t="shared" si="33"/>
        <v>-2317</v>
      </c>
      <c r="E537" s="108">
        <f t="shared" si="34"/>
        <v>-95.23222359227292</v>
      </c>
    </row>
    <row r="538" spans="1:5" ht="21.75" customHeight="1">
      <c r="A538" s="113" t="s">
        <v>536</v>
      </c>
      <c r="B538" s="110">
        <v>38</v>
      </c>
      <c r="C538" s="110">
        <v>178</v>
      </c>
      <c r="D538" s="107">
        <f t="shared" si="33"/>
        <v>-140</v>
      </c>
      <c r="E538" s="108">
        <f t="shared" si="34"/>
        <v>-78.65168539325843</v>
      </c>
    </row>
    <row r="539" spans="1:5" ht="21.75" customHeight="1">
      <c r="A539" s="113" t="s">
        <v>537</v>
      </c>
      <c r="B539" s="110">
        <v>1581</v>
      </c>
      <c r="C539" s="110">
        <v>470</v>
      </c>
      <c r="D539" s="107">
        <f t="shared" si="33"/>
        <v>1111</v>
      </c>
      <c r="E539" s="108">
        <f t="shared" si="34"/>
        <v>236.38297872340422</v>
      </c>
    </row>
    <row r="540" spans="1:5" ht="21.75" customHeight="1">
      <c r="A540" s="109" t="s">
        <v>538</v>
      </c>
      <c r="B540" s="110">
        <f>SUM(B541:B545)</f>
        <v>224.02</v>
      </c>
      <c r="C540" s="110">
        <f>SUM(C541:C545)</f>
        <v>228.3</v>
      </c>
      <c r="D540" s="107">
        <f t="shared" si="33"/>
        <v>-4.280000000000001</v>
      </c>
      <c r="E540" s="108">
        <f t="shared" si="34"/>
        <v>-1.8747262374069211</v>
      </c>
    </row>
    <row r="541" spans="1:5" ht="21.75" customHeight="1">
      <c r="A541" s="109" t="s">
        <v>104</v>
      </c>
      <c r="B541" s="110">
        <v>117</v>
      </c>
      <c r="C541" s="110">
        <v>118.3</v>
      </c>
      <c r="D541" s="107">
        <f t="shared" si="33"/>
        <v>-1.2999999999999972</v>
      </c>
      <c r="E541" s="108">
        <f t="shared" si="34"/>
        <v>-1.0989010989010966</v>
      </c>
    </row>
    <row r="542" spans="1:5" ht="21.75" customHeight="1">
      <c r="A542" s="113" t="s">
        <v>105</v>
      </c>
      <c r="B542" s="110">
        <v>3</v>
      </c>
      <c r="C542" s="110"/>
      <c r="D542" s="107">
        <f t="shared" si="33"/>
        <v>3</v>
      </c>
      <c r="E542" s="108"/>
    </row>
    <row r="543" spans="1:5" ht="21.75" customHeight="1">
      <c r="A543" s="113" t="s">
        <v>539</v>
      </c>
      <c r="B543" s="110">
        <v>43.02</v>
      </c>
      <c r="C543" s="110">
        <v>49</v>
      </c>
      <c r="D543" s="107">
        <f t="shared" si="33"/>
        <v>-5.979999999999997</v>
      </c>
      <c r="E543" s="108">
        <f t="shared" si="34"/>
        <v>-12.204081632653056</v>
      </c>
    </row>
    <row r="544" spans="1:5" ht="21.75" customHeight="1">
      <c r="A544" s="113" t="s">
        <v>540</v>
      </c>
      <c r="B544" s="110">
        <v>6</v>
      </c>
      <c r="C544" s="110">
        <v>6</v>
      </c>
      <c r="D544" s="107">
        <f t="shared" si="33"/>
        <v>0</v>
      </c>
      <c r="E544" s="108">
        <f t="shared" si="34"/>
        <v>0</v>
      </c>
    </row>
    <row r="545" spans="1:5" ht="21.75" customHeight="1">
      <c r="A545" s="113" t="s">
        <v>541</v>
      </c>
      <c r="B545" s="110">
        <v>55</v>
      </c>
      <c r="C545" s="110">
        <v>55</v>
      </c>
      <c r="D545" s="107">
        <f t="shared" si="33"/>
        <v>0</v>
      </c>
      <c r="E545" s="108">
        <f t="shared" si="34"/>
        <v>0</v>
      </c>
    </row>
    <row r="546" spans="1:5" ht="21.75" customHeight="1">
      <c r="A546" s="109" t="s">
        <v>542</v>
      </c>
      <c r="B546" s="110">
        <f>SUM(B547:B549)</f>
        <v>150</v>
      </c>
      <c r="C546" s="110">
        <f>SUM(C547:C549)</f>
        <v>300</v>
      </c>
      <c r="D546" s="107">
        <f t="shared" si="33"/>
        <v>-150</v>
      </c>
      <c r="E546" s="108">
        <f t="shared" si="34"/>
        <v>-50</v>
      </c>
    </row>
    <row r="547" spans="1:5" ht="21.75" customHeight="1">
      <c r="A547" s="119" t="s">
        <v>160</v>
      </c>
      <c r="B547" s="110"/>
      <c r="C547" s="110">
        <v>123</v>
      </c>
      <c r="D547" s="107">
        <f t="shared" si="33"/>
        <v>-123</v>
      </c>
      <c r="E547" s="108">
        <f t="shared" si="34"/>
        <v>-100</v>
      </c>
    </row>
    <row r="548" spans="1:5" ht="21.75" customHeight="1">
      <c r="A548" s="119" t="s">
        <v>543</v>
      </c>
      <c r="B548" s="110"/>
      <c r="C548" s="110">
        <v>26</v>
      </c>
      <c r="D548" s="107">
        <f t="shared" si="33"/>
        <v>-26</v>
      </c>
      <c r="E548" s="108">
        <f t="shared" si="34"/>
        <v>-100</v>
      </c>
    </row>
    <row r="549" spans="1:5" ht="21.75" customHeight="1">
      <c r="A549" s="113" t="s">
        <v>544</v>
      </c>
      <c r="B549" s="110">
        <v>150</v>
      </c>
      <c r="C549" s="110">
        <v>151</v>
      </c>
      <c r="D549" s="107">
        <f t="shared" si="33"/>
        <v>-1</v>
      </c>
      <c r="E549" s="108">
        <f t="shared" si="34"/>
        <v>-0.6622516556291391</v>
      </c>
    </row>
    <row r="550" spans="1:5" ht="21.75" customHeight="1">
      <c r="A550" s="109" t="s">
        <v>72</v>
      </c>
      <c r="B550" s="110">
        <f>SUM(B551,B556,B559)</f>
        <v>27495</v>
      </c>
      <c r="C550" s="110">
        <f>SUM(C551,C556,C559)</f>
        <v>19023</v>
      </c>
      <c r="D550" s="107">
        <f t="shared" si="33"/>
        <v>8472</v>
      </c>
      <c r="E550" s="108">
        <f t="shared" si="34"/>
        <v>44.53556221416181</v>
      </c>
    </row>
    <row r="551" spans="1:5" ht="21.75" customHeight="1">
      <c r="A551" s="109" t="s">
        <v>545</v>
      </c>
      <c r="B551" s="110">
        <f>SUM(B552:B555)</f>
        <v>9886</v>
      </c>
      <c r="C551" s="110">
        <f>SUM(C552:C555)</f>
        <v>2057.5</v>
      </c>
      <c r="D551" s="107">
        <f t="shared" si="33"/>
        <v>7828.5</v>
      </c>
      <c r="E551" s="108">
        <f t="shared" si="34"/>
        <v>380.48602673147025</v>
      </c>
    </row>
    <row r="552" spans="1:5" ht="21.75" customHeight="1">
      <c r="A552" s="113" t="s">
        <v>546</v>
      </c>
      <c r="B552" s="110">
        <v>1713</v>
      </c>
      <c r="C552" s="110"/>
      <c r="D552" s="107">
        <f t="shared" si="33"/>
        <v>1713</v>
      </c>
      <c r="E552" s="108"/>
    </row>
    <row r="553" spans="1:5" ht="21.75" customHeight="1">
      <c r="A553" s="113" t="s">
        <v>547</v>
      </c>
      <c r="B553" s="110">
        <v>673</v>
      </c>
      <c r="C553" s="110">
        <v>619.5</v>
      </c>
      <c r="D553" s="107">
        <f t="shared" si="33"/>
        <v>53.5</v>
      </c>
      <c r="E553" s="108">
        <f aca="true" t="shared" si="35" ref="E553:E561">D553/C553*100</f>
        <v>8.635996771589992</v>
      </c>
    </row>
    <row r="554" spans="1:5" ht="21.75" customHeight="1">
      <c r="A554" s="113" t="s">
        <v>548</v>
      </c>
      <c r="B554" s="110">
        <v>500</v>
      </c>
      <c r="C554" s="110">
        <v>332</v>
      </c>
      <c r="D554" s="107">
        <f t="shared" si="33"/>
        <v>168</v>
      </c>
      <c r="E554" s="108">
        <f t="shared" si="35"/>
        <v>50.602409638554214</v>
      </c>
    </row>
    <row r="555" spans="1:5" ht="21.75" customHeight="1">
      <c r="A555" s="113" t="s">
        <v>549</v>
      </c>
      <c r="B555" s="110">
        <v>7000</v>
      </c>
      <c r="C555" s="110">
        <v>1106</v>
      </c>
      <c r="D555" s="107">
        <f t="shared" si="33"/>
        <v>5894</v>
      </c>
      <c r="E555" s="108">
        <f t="shared" si="35"/>
        <v>532.9113924050633</v>
      </c>
    </row>
    <row r="556" spans="1:5" ht="21.75" customHeight="1">
      <c r="A556" s="109" t="s">
        <v>550</v>
      </c>
      <c r="B556" s="110">
        <f>SUM(B557:B558)</f>
        <v>14739</v>
      </c>
      <c r="C556" s="110">
        <f>SUM(C557:C558)</f>
        <v>14256</v>
      </c>
      <c r="D556" s="107">
        <f t="shared" si="33"/>
        <v>483</v>
      </c>
      <c r="E556" s="108">
        <f t="shared" si="35"/>
        <v>3.388047138047138</v>
      </c>
    </row>
    <row r="557" spans="1:5" ht="21.75" customHeight="1">
      <c r="A557" s="109" t="s">
        <v>551</v>
      </c>
      <c r="B557" s="110">
        <v>11739</v>
      </c>
      <c r="C557" s="112">
        <v>12256</v>
      </c>
      <c r="D557" s="107">
        <f t="shared" si="33"/>
        <v>-517</v>
      </c>
      <c r="E557" s="108">
        <f t="shared" si="35"/>
        <v>-4.2183420365535245</v>
      </c>
    </row>
    <row r="558" spans="1:5" ht="21.75" customHeight="1">
      <c r="A558" s="113" t="s">
        <v>552</v>
      </c>
      <c r="B558" s="110">
        <v>3000</v>
      </c>
      <c r="C558" s="112">
        <v>2000</v>
      </c>
      <c r="D558" s="107">
        <f t="shared" si="33"/>
        <v>1000</v>
      </c>
      <c r="E558" s="108">
        <f t="shared" si="35"/>
        <v>50</v>
      </c>
    </row>
    <row r="559" spans="1:5" ht="21.75" customHeight="1">
      <c r="A559" s="109" t="s">
        <v>553</v>
      </c>
      <c r="B559" s="110">
        <f>SUM(B560:B562)</f>
        <v>2870</v>
      </c>
      <c r="C559" s="110">
        <f>SUM(C560:C562)</f>
        <v>2709.5</v>
      </c>
      <c r="D559" s="107">
        <f t="shared" si="33"/>
        <v>160.5</v>
      </c>
      <c r="E559" s="108">
        <f t="shared" si="35"/>
        <v>5.9236021406163495</v>
      </c>
    </row>
    <row r="560" spans="1:5" ht="21.75" customHeight="1">
      <c r="A560" s="119" t="s">
        <v>554</v>
      </c>
      <c r="B560" s="110"/>
      <c r="C560" s="110">
        <v>1450</v>
      </c>
      <c r="D560" s="107">
        <f t="shared" si="33"/>
        <v>-1450</v>
      </c>
      <c r="E560" s="108">
        <f t="shared" si="35"/>
        <v>-100</v>
      </c>
    </row>
    <row r="561" spans="1:5" ht="21.75" customHeight="1">
      <c r="A561" s="113" t="s">
        <v>555</v>
      </c>
      <c r="B561" s="110">
        <v>2043</v>
      </c>
      <c r="C561" s="110">
        <v>1259.5</v>
      </c>
      <c r="D561" s="107">
        <f t="shared" si="33"/>
        <v>783.5</v>
      </c>
      <c r="E561" s="108">
        <f t="shared" si="35"/>
        <v>62.20722508932116</v>
      </c>
    </row>
    <row r="562" spans="1:5" ht="21.75" customHeight="1">
      <c r="A562" s="113" t="s">
        <v>556</v>
      </c>
      <c r="B562" s="110">
        <v>827</v>
      </c>
      <c r="C562" s="112"/>
      <c r="D562" s="107">
        <f t="shared" si="33"/>
        <v>827</v>
      </c>
      <c r="E562" s="108"/>
    </row>
    <row r="563" spans="1:5" ht="21.75" customHeight="1">
      <c r="A563" s="109" t="s">
        <v>73</v>
      </c>
      <c r="B563" s="110">
        <f>SUM(B564,B572,B570)</f>
        <v>453</v>
      </c>
      <c r="C563" s="110">
        <f>SUM(C564,C572,C570)</f>
        <v>3792</v>
      </c>
      <c r="D563" s="107">
        <f t="shared" si="33"/>
        <v>-3339</v>
      </c>
      <c r="E563" s="108">
        <f>D563/C563*100</f>
        <v>-88.05379746835443</v>
      </c>
    </row>
    <row r="564" spans="1:5" ht="21.75" customHeight="1">
      <c r="A564" s="109" t="s">
        <v>557</v>
      </c>
      <c r="B564" s="110">
        <f>SUM(B565:B569)</f>
        <v>403</v>
      </c>
      <c r="C564" s="110">
        <v>1578</v>
      </c>
      <c r="D564" s="107">
        <f t="shared" si="33"/>
        <v>-1175</v>
      </c>
      <c r="E564" s="108">
        <f>D564/C564*100</f>
        <v>-74.46134347275031</v>
      </c>
    </row>
    <row r="565" spans="1:5" ht="21.75" customHeight="1">
      <c r="A565" s="119" t="s">
        <v>558</v>
      </c>
      <c r="B565" s="110"/>
      <c r="C565" s="110">
        <v>2</v>
      </c>
      <c r="D565" s="107">
        <f t="shared" si="33"/>
        <v>-2</v>
      </c>
      <c r="E565" s="108">
        <f>D565/C565*100</f>
        <v>-100</v>
      </c>
    </row>
    <row r="566" spans="1:5" ht="21.75" customHeight="1">
      <c r="A566" s="113" t="s">
        <v>559</v>
      </c>
      <c r="B566" s="110">
        <v>1</v>
      </c>
      <c r="C566" s="110">
        <v>3</v>
      </c>
      <c r="D566" s="107">
        <f t="shared" si="33"/>
        <v>-2</v>
      </c>
      <c r="E566" s="108">
        <f>D566/C566*100</f>
        <v>-66.66666666666666</v>
      </c>
    </row>
    <row r="567" spans="1:5" ht="21.75" customHeight="1">
      <c r="A567" s="113" t="s">
        <v>560</v>
      </c>
      <c r="B567" s="110">
        <v>139</v>
      </c>
      <c r="C567" s="110">
        <v>304</v>
      </c>
      <c r="D567" s="107">
        <f t="shared" si="33"/>
        <v>-165</v>
      </c>
      <c r="E567" s="108">
        <f>D567/C567*100</f>
        <v>-54.276315789473685</v>
      </c>
    </row>
    <row r="568" spans="1:5" ht="21.75" customHeight="1">
      <c r="A568" s="113" t="s">
        <v>110</v>
      </c>
      <c r="B568" s="110">
        <v>207</v>
      </c>
      <c r="C568" s="112">
        <v>190</v>
      </c>
      <c r="D568" s="107">
        <f aca="true" t="shared" si="36" ref="D568:D594">B568-C568</f>
        <v>17</v>
      </c>
      <c r="E568" s="108">
        <f aca="true" t="shared" si="37" ref="E568:E594">D568/C568*100</f>
        <v>8.947368421052632</v>
      </c>
    </row>
    <row r="569" spans="1:5" ht="18.75" customHeight="1">
      <c r="A569" s="113" t="s">
        <v>561</v>
      </c>
      <c r="B569" s="110">
        <v>56</v>
      </c>
      <c r="C569" s="112">
        <v>79</v>
      </c>
      <c r="D569" s="107">
        <f t="shared" si="36"/>
        <v>-23</v>
      </c>
      <c r="E569" s="108">
        <f t="shared" si="37"/>
        <v>-29.11392405063291</v>
      </c>
    </row>
    <row r="570" spans="1:5" ht="18.75" customHeight="1">
      <c r="A570" s="119" t="s">
        <v>562</v>
      </c>
      <c r="B570" s="110">
        <f>SUM(B571)</f>
        <v>0</v>
      </c>
      <c r="C570" s="110">
        <f>SUM(C571)</f>
        <v>2163.5</v>
      </c>
      <c r="D570" s="107">
        <f t="shared" si="36"/>
        <v>-2163.5</v>
      </c>
      <c r="E570" s="108">
        <f t="shared" si="37"/>
        <v>-100</v>
      </c>
    </row>
    <row r="571" spans="1:5" ht="18" customHeight="1">
      <c r="A571" s="119" t="s">
        <v>563</v>
      </c>
      <c r="B571" s="110"/>
      <c r="C571" s="112">
        <v>2163.5</v>
      </c>
      <c r="D571" s="107">
        <f t="shared" si="36"/>
        <v>-2163.5</v>
      </c>
      <c r="E571" s="108">
        <f t="shared" si="37"/>
        <v>-100</v>
      </c>
    </row>
    <row r="572" spans="1:5" ht="18.75" customHeight="1">
      <c r="A572" s="109" t="s">
        <v>564</v>
      </c>
      <c r="B572" s="110">
        <v>50</v>
      </c>
      <c r="C572" s="110">
        <v>50.5</v>
      </c>
      <c r="D572" s="107">
        <f t="shared" si="36"/>
        <v>-0.5</v>
      </c>
      <c r="E572" s="108">
        <f t="shared" si="37"/>
        <v>-0.9900990099009901</v>
      </c>
    </row>
    <row r="573" spans="1:5" ht="18" customHeight="1">
      <c r="A573" s="109" t="s">
        <v>565</v>
      </c>
      <c r="B573" s="110">
        <v>50</v>
      </c>
      <c r="C573" s="110">
        <v>51</v>
      </c>
      <c r="D573" s="107">
        <f t="shared" si="36"/>
        <v>-1</v>
      </c>
      <c r="E573" s="108">
        <f t="shared" si="37"/>
        <v>-1.9607843137254901</v>
      </c>
    </row>
    <row r="574" spans="1:5" ht="21.75" customHeight="1">
      <c r="A574" s="109" t="s">
        <v>74</v>
      </c>
      <c r="B574" s="110">
        <v>10000</v>
      </c>
      <c r="C574" s="110">
        <v>3000</v>
      </c>
      <c r="D574" s="107">
        <f t="shared" si="36"/>
        <v>7000</v>
      </c>
      <c r="E574" s="108">
        <f t="shared" si="37"/>
        <v>233.33333333333334</v>
      </c>
    </row>
    <row r="575" spans="1:5" ht="21.75" customHeight="1">
      <c r="A575" s="109" t="s">
        <v>566</v>
      </c>
      <c r="B575" s="110">
        <v>10000</v>
      </c>
      <c r="C575" s="110">
        <v>3000</v>
      </c>
      <c r="D575" s="107">
        <f t="shared" si="36"/>
        <v>7000</v>
      </c>
      <c r="E575" s="108">
        <f t="shared" si="37"/>
        <v>233.33333333333334</v>
      </c>
    </row>
    <row r="576" spans="1:5" ht="19.5" customHeight="1">
      <c r="A576" s="109" t="s">
        <v>567</v>
      </c>
      <c r="B576" s="110">
        <v>10000</v>
      </c>
      <c r="C576" s="110">
        <v>3000</v>
      </c>
      <c r="D576" s="107">
        <f t="shared" si="36"/>
        <v>7000</v>
      </c>
      <c r="E576" s="108">
        <f t="shared" si="37"/>
        <v>233.33333333333334</v>
      </c>
    </row>
    <row r="577" spans="1:5" ht="21.75" customHeight="1">
      <c r="A577" s="109" t="s">
        <v>75</v>
      </c>
      <c r="B577" s="110">
        <f>SUM(B578)</f>
        <v>107530</v>
      </c>
      <c r="C577" s="110">
        <f>SUM(C578)</f>
        <v>69603.2</v>
      </c>
      <c r="D577" s="107">
        <f t="shared" si="36"/>
        <v>37926.8</v>
      </c>
      <c r="E577" s="108">
        <f t="shared" si="37"/>
        <v>54.490023447197835</v>
      </c>
    </row>
    <row r="578" spans="1:5" ht="18" customHeight="1">
      <c r="A578" s="109" t="s">
        <v>568</v>
      </c>
      <c r="B578" s="110">
        <f>SUM(B579)</f>
        <v>107530</v>
      </c>
      <c r="C578" s="110">
        <f>SUM(C579)</f>
        <v>69603.2</v>
      </c>
      <c r="D578" s="107">
        <f t="shared" si="36"/>
        <v>37926.8</v>
      </c>
      <c r="E578" s="108">
        <f t="shared" si="37"/>
        <v>54.490023447197835</v>
      </c>
    </row>
    <row r="579" spans="1:249" ht="18.75" customHeight="1">
      <c r="A579" s="109" t="s">
        <v>569</v>
      </c>
      <c r="B579" s="110">
        <v>107530</v>
      </c>
      <c r="C579" s="110">
        <v>69603.2</v>
      </c>
      <c r="D579" s="107">
        <f t="shared" si="36"/>
        <v>37926.8</v>
      </c>
      <c r="E579" s="108">
        <f t="shared" si="37"/>
        <v>54.490023447197835</v>
      </c>
      <c r="IK579" s="98"/>
      <c r="IL579" s="98"/>
      <c r="IM579" s="98"/>
      <c r="IN579" s="98"/>
      <c r="IO579" s="98"/>
    </row>
    <row r="580" spans="1:5" s="91" customFormat="1" ht="21.75" customHeight="1" hidden="1">
      <c r="A580" s="109" t="s">
        <v>570</v>
      </c>
      <c r="B580" s="110"/>
      <c r="C580" s="110"/>
      <c r="D580" s="107">
        <f t="shared" si="36"/>
        <v>0</v>
      </c>
      <c r="E580" s="108"/>
    </row>
    <row r="581" spans="1:5" s="91" customFormat="1" ht="21.75" customHeight="1" hidden="1">
      <c r="A581" s="109" t="s">
        <v>571</v>
      </c>
      <c r="B581" s="110"/>
      <c r="C581" s="110"/>
      <c r="D581" s="107">
        <f t="shared" si="36"/>
        <v>0</v>
      </c>
      <c r="E581" s="108"/>
    </row>
    <row r="582" spans="1:5" s="91" customFormat="1" ht="21.75" customHeight="1" hidden="1">
      <c r="A582" s="109" t="s">
        <v>572</v>
      </c>
      <c r="B582" s="110"/>
      <c r="C582" s="110"/>
      <c r="D582" s="107">
        <f t="shared" si="36"/>
        <v>0</v>
      </c>
      <c r="E582" s="108"/>
    </row>
    <row r="583" spans="1:5" s="91" customFormat="1" ht="21.75" customHeight="1" hidden="1">
      <c r="A583" s="109" t="s">
        <v>573</v>
      </c>
      <c r="B583" s="110"/>
      <c r="C583" s="110"/>
      <c r="D583" s="107">
        <f t="shared" si="36"/>
        <v>0</v>
      </c>
      <c r="E583" s="108"/>
    </row>
    <row r="584" spans="1:5" s="91" customFormat="1" ht="21.75" customHeight="1" hidden="1">
      <c r="A584" s="109" t="s">
        <v>574</v>
      </c>
      <c r="B584" s="110"/>
      <c r="C584" s="110"/>
      <c r="D584" s="107">
        <f t="shared" si="36"/>
        <v>0</v>
      </c>
      <c r="E584" s="108"/>
    </row>
    <row r="585" spans="1:5" s="91" customFormat="1" ht="21.75" customHeight="1" hidden="1">
      <c r="A585" s="109" t="s">
        <v>575</v>
      </c>
      <c r="B585" s="110"/>
      <c r="C585" s="110"/>
      <c r="D585" s="107">
        <f t="shared" si="36"/>
        <v>0</v>
      </c>
      <c r="E585" s="108"/>
    </row>
    <row r="586" spans="1:10" s="91" customFormat="1" ht="21.75" customHeight="1" hidden="1">
      <c r="A586" s="109" t="s">
        <v>576</v>
      </c>
      <c r="B586" s="110"/>
      <c r="C586" s="110"/>
      <c r="D586" s="107">
        <f t="shared" si="36"/>
        <v>0</v>
      </c>
      <c r="E586" s="108"/>
      <c r="F586" s="92"/>
      <c r="G586" s="92"/>
      <c r="H586" s="92"/>
      <c r="I586" s="92"/>
      <c r="J586" s="92"/>
    </row>
    <row r="587" spans="1:5" s="92" customFormat="1" ht="19.5" customHeight="1">
      <c r="A587" s="109" t="s">
        <v>76</v>
      </c>
      <c r="B587" s="110">
        <f>SUM(B588)</f>
        <v>51901.03</v>
      </c>
      <c r="C587" s="110">
        <f>SUM(C588)</f>
        <v>39937</v>
      </c>
      <c r="D587" s="107">
        <f t="shared" si="36"/>
        <v>11964.029999999999</v>
      </c>
      <c r="E587" s="108">
        <f t="shared" si="37"/>
        <v>29.95725768084733</v>
      </c>
    </row>
    <row r="588" spans="1:5" s="92" customFormat="1" ht="21.75" customHeight="1">
      <c r="A588" s="109" t="s">
        <v>577</v>
      </c>
      <c r="B588" s="110">
        <f>SUM(B589:B591)</f>
        <v>51901.03</v>
      </c>
      <c r="C588" s="110">
        <f>SUM(C589:C591)</f>
        <v>39937</v>
      </c>
      <c r="D588" s="107">
        <f t="shared" si="36"/>
        <v>11964.029999999999</v>
      </c>
      <c r="E588" s="108">
        <f t="shared" si="37"/>
        <v>29.95725768084733</v>
      </c>
    </row>
    <row r="589" spans="1:5" s="92" customFormat="1" ht="19.5" customHeight="1">
      <c r="A589" s="109" t="s">
        <v>578</v>
      </c>
      <c r="B589" s="110">
        <v>50615</v>
      </c>
      <c r="C589" s="112">
        <v>31284</v>
      </c>
      <c r="D589" s="107">
        <f t="shared" si="36"/>
        <v>19331</v>
      </c>
      <c r="E589" s="108">
        <f t="shared" si="37"/>
        <v>61.79197033627414</v>
      </c>
    </row>
    <row r="590" spans="1:5" s="92" customFormat="1" ht="19.5" customHeight="1">
      <c r="A590" s="113" t="s">
        <v>579</v>
      </c>
      <c r="B590" s="110">
        <v>601</v>
      </c>
      <c r="C590" s="110"/>
      <c r="D590" s="107">
        <f t="shared" si="36"/>
        <v>601</v>
      </c>
      <c r="E590" s="108"/>
    </row>
    <row r="591" spans="1:5" s="92" customFormat="1" ht="18" customHeight="1">
      <c r="A591" s="113" t="s">
        <v>580</v>
      </c>
      <c r="B591" s="110">
        <v>685.03</v>
      </c>
      <c r="C591" s="112">
        <v>8653</v>
      </c>
      <c r="D591" s="107">
        <f t="shared" si="36"/>
        <v>-7967.97</v>
      </c>
      <c r="E591" s="108">
        <f t="shared" si="37"/>
        <v>-92.08332370276206</v>
      </c>
    </row>
    <row r="592" spans="1:5" s="92" customFormat="1" ht="19.5" customHeight="1">
      <c r="A592" s="109" t="s">
        <v>77</v>
      </c>
      <c r="B592" s="110">
        <f>SUM(B593)</f>
        <v>298</v>
      </c>
      <c r="C592" s="110">
        <f>SUM(C593)</f>
        <v>850.3</v>
      </c>
      <c r="D592" s="107">
        <f t="shared" si="36"/>
        <v>-552.3</v>
      </c>
      <c r="E592" s="108">
        <f t="shared" si="37"/>
        <v>-64.9535458073621</v>
      </c>
    </row>
    <row r="593" spans="1:5" s="92" customFormat="1" ht="18.75" customHeight="1">
      <c r="A593" s="109" t="s">
        <v>581</v>
      </c>
      <c r="B593" s="110">
        <f>SUM(B594)</f>
        <v>298</v>
      </c>
      <c r="C593" s="110">
        <f>SUM(C594)</f>
        <v>850.3</v>
      </c>
      <c r="D593" s="107">
        <f t="shared" si="36"/>
        <v>-552.3</v>
      </c>
      <c r="E593" s="108">
        <f t="shared" si="37"/>
        <v>-64.9535458073621</v>
      </c>
    </row>
    <row r="594" spans="1:5" s="92" customFormat="1" ht="21.75" customHeight="1">
      <c r="A594" s="109" t="s">
        <v>582</v>
      </c>
      <c r="B594" s="110">
        <v>298</v>
      </c>
      <c r="C594" s="110">
        <v>850.3</v>
      </c>
      <c r="D594" s="107">
        <f t="shared" si="36"/>
        <v>-552.3</v>
      </c>
      <c r="E594" s="108">
        <f t="shared" si="37"/>
        <v>-64.9535458073621</v>
      </c>
    </row>
    <row r="595" spans="3:249" ht="21.75" customHeight="1">
      <c r="C595" s="121"/>
      <c r="D595" s="97"/>
      <c r="E595" s="92"/>
      <c r="IO595" s="98"/>
    </row>
    <row r="596" spans="3:249" ht="21.75" customHeight="1">
      <c r="C596" s="121"/>
      <c r="D596" s="97"/>
      <c r="E596" s="92"/>
      <c r="IO596" s="98"/>
    </row>
    <row r="597" spans="3:249" ht="21.75" customHeight="1">
      <c r="C597" s="121"/>
      <c r="D597" s="97"/>
      <c r="E597" s="92"/>
      <c r="IO597" s="98"/>
    </row>
    <row r="598" spans="3:249" ht="21.75" customHeight="1">
      <c r="C598" s="121"/>
      <c r="D598" s="97"/>
      <c r="E598" s="92"/>
      <c r="IO598" s="98"/>
    </row>
    <row r="599" spans="3:249" ht="21.75" customHeight="1">
      <c r="C599" s="121"/>
      <c r="D599" s="97"/>
      <c r="E599" s="92"/>
      <c r="IO599" s="98"/>
    </row>
    <row r="600" spans="3:249" ht="21.75" customHeight="1">
      <c r="C600" s="121"/>
      <c r="D600" s="97"/>
      <c r="E600" s="92"/>
      <c r="IO600" s="98"/>
    </row>
    <row r="601" spans="3:249" ht="21.75" customHeight="1">
      <c r="C601" s="121"/>
      <c r="D601" s="97"/>
      <c r="E601" s="92"/>
      <c r="IO601" s="98"/>
    </row>
    <row r="602" spans="3:249" ht="21.75" customHeight="1">
      <c r="C602" s="121"/>
      <c r="D602" s="97"/>
      <c r="E602" s="92"/>
      <c r="IO602" s="98"/>
    </row>
    <row r="603" spans="3:249" ht="21.75" customHeight="1">
      <c r="C603" s="121"/>
      <c r="D603" s="97"/>
      <c r="E603" s="92"/>
      <c r="IO603" s="98"/>
    </row>
    <row r="604" spans="3:249" ht="21.75" customHeight="1">
      <c r="C604" s="121"/>
      <c r="D604" s="97"/>
      <c r="E604" s="92"/>
      <c r="IO604" s="98"/>
    </row>
    <row r="605" spans="3:249" ht="21.75" customHeight="1">
      <c r="C605" s="121"/>
      <c r="D605" s="97"/>
      <c r="E605" s="92"/>
      <c r="IO605" s="98"/>
    </row>
    <row r="606" spans="3:249" ht="21.75" customHeight="1">
      <c r="C606" s="121"/>
      <c r="D606" s="97"/>
      <c r="E606" s="92"/>
      <c r="IO606" s="98"/>
    </row>
    <row r="607" spans="3:249" ht="21.75" customHeight="1">
      <c r="C607" s="121"/>
      <c r="D607" s="97"/>
      <c r="E607" s="92"/>
      <c r="IO607" s="98"/>
    </row>
    <row r="608" spans="3:249" ht="21.75" customHeight="1">
      <c r="C608" s="121"/>
      <c r="D608" s="97"/>
      <c r="E608" s="92"/>
      <c r="IO608" s="98"/>
    </row>
    <row r="609" spans="3:249" ht="21.75" customHeight="1">
      <c r="C609" s="121"/>
      <c r="D609" s="97"/>
      <c r="E609" s="92"/>
      <c r="IO609" s="98"/>
    </row>
    <row r="610" spans="3:249" ht="21.75" customHeight="1">
      <c r="C610" s="121"/>
      <c r="D610" s="97"/>
      <c r="E610" s="92"/>
      <c r="IO610" s="98"/>
    </row>
    <row r="611" spans="3:249" ht="21.75" customHeight="1">
      <c r="C611" s="121"/>
      <c r="D611" s="97"/>
      <c r="E611" s="92"/>
      <c r="IO611" s="98"/>
    </row>
    <row r="612" spans="3:249" ht="21.75" customHeight="1">
      <c r="C612" s="121"/>
      <c r="D612" s="97"/>
      <c r="E612" s="92"/>
      <c r="IO612" s="98"/>
    </row>
    <row r="613" spans="3:249" ht="21.75" customHeight="1">
      <c r="C613" s="121"/>
      <c r="D613" s="97"/>
      <c r="E613" s="92"/>
      <c r="IO613" s="98"/>
    </row>
    <row r="614" spans="3:249" ht="21.75" customHeight="1">
      <c r="C614" s="121"/>
      <c r="D614" s="97"/>
      <c r="E614" s="92"/>
      <c r="IO614" s="98"/>
    </row>
    <row r="615" spans="3:249" ht="21.75" customHeight="1">
      <c r="C615" s="121"/>
      <c r="D615" s="97"/>
      <c r="E615" s="92"/>
      <c r="IO615" s="98"/>
    </row>
    <row r="616" spans="3:249" ht="21.75" customHeight="1">
      <c r="C616" s="121"/>
      <c r="D616" s="97"/>
      <c r="E616" s="92"/>
      <c r="IO616" s="98"/>
    </row>
    <row r="617" spans="3:249" ht="21.75" customHeight="1">
      <c r="C617" s="121"/>
      <c r="D617" s="97"/>
      <c r="E617" s="92"/>
      <c r="IO617" s="98"/>
    </row>
    <row r="618" spans="3:249" ht="21.75" customHeight="1">
      <c r="C618" s="121"/>
      <c r="D618" s="97"/>
      <c r="E618" s="92"/>
      <c r="IO618" s="98"/>
    </row>
    <row r="619" spans="3:249" ht="21.75" customHeight="1">
      <c r="C619" s="121"/>
      <c r="D619" s="97"/>
      <c r="E619" s="92"/>
      <c r="IO619" s="98"/>
    </row>
    <row r="620" spans="3:249" ht="21.75" customHeight="1">
      <c r="C620" s="121"/>
      <c r="D620" s="97"/>
      <c r="E620" s="92"/>
      <c r="IO620" s="98"/>
    </row>
    <row r="621" spans="3:249" ht="21.75" customHeight="1">
      <c r="C621" s="121"/>
      <c r="D621" s="97"/>
      <c r="E621" s="92"/>
      <c r="IO621" s="98"/>
    </row>
    <row r="622" spans="3:249" ht="21.75" customHeight="1">
      <c r="C622" s="121"/>
      <c r="D622" s="97"/>
      <c r="E622" s="92"/>
      <c r="IO622" s="98"/>
    </row>
    <row r="623" spans="3:249" ht="21.75" customHeight="1">
      <c r="C623" s="121"/>
      <c r="D623" s="97"/>
      <c r="E623" s="92"/>
      <c r="IO623" s="98"/>
    </row>
    <row r="624" spans="3:249" ht="21.75" customHeight="1">
      <c r="C624" s="121"/>
      <c r="D624" s="97"/>
      <c r="E624" s="92"/>
      <c r="IO624" s="98"/>
    </row>
    <row r="625" spans="3:249" ht="21.75" customHeight="1">
      <c r="C625" s="121"/>
      <c r="D625" s="97"/>
      <c r="E625" s="92"/>
      <c r="IO625" s="98"/>
    </row>
    <row r="626" spans="3:249" ht="21.75" customHeight="1">
      <c r="C626" s="121"/>
      <c r="D626" s="97"/>
      <c r="E626" s="92"/>
      <c r="IO626" s="98"/>
    </row>
    <row r="627" spans="3:249" ht="21.75" customHeight="1">
      <c r="C627" s="121"/>
      <c r="D627" s="97"/>
      <c r="E627" s="92"/>
      <c r="IO627" s="98"/>
    </row>
    <row r="628" spans="3:249" ht="21.75" customHeight="1">
      <c r="C628" s="121"/>
      <c r="D628" s="97"/>
      <c r="E628" s="92"/>
      <c r="IO628" s="98"/>
    </row>
    <row r="629" spans="3:249" ht="21.75" customHeight="1">
      <c r="C629" s="121"/>
      <c r="D629" s="97"/>
      <c r="E629" s="92"/>
      <c r="IO629" s="98"/>
    </row>
    <row r="630" spans="3:249" ht="21.75" customHeight="1">
      <c r="C630" s="121"/>
      <c r="D630" s="97"/>
      <c r="E630" s="92"/>
      <c r="IO630" s="98"/>
    </row>
    <row r="631" spans="3:249" ht="21.75" customHeight="1">
      <c r="C631" s="121"/>
      <c r="D631" s="97"/>
      <c r="E631" s="92"/>
      <c r="IO631" s="98"/>
    </row>
    <row r="632" spans="3:249" ht="21.75" customHeight="1">
      <c r="C632" s="121"/>
      <c r="D632" s="97"/>
      <c r="E632" s="92"/>
      <c r="IO632" s="98"/>
    </row>
    <row r="633" spans="3:249" ht="21.75" customHeight="1">
      <c r="C633" s="121"/>
      <c r="D633" s="97"/>
      <c r="E633" s="92"/>
      <c r="IO633" s="98"/>
    </row>
    <row r="634" spans="3:249" ht="21.75" customHeight="1">
      <c r="C634" s="121"/>
      <c r="D634" s="97"/>
      <c r="E634" s="92"/>
      <c r="IO634" s="98"/>
    </row>
    <row r="635" spans="3:249" ht="21.75" customHeight="1">
      <c r="C635" s="121"/>
      <c r="D635" s="97"/>
      <c r="E635" s="92"/>
      <c r="IO635" s="98"/>
    </row>
    <row r="636" spans="3:249" ht="21.75" customHeight="1">
      <c r="C636" s="121"/>
      <c r="D636" s="97"/>
      <c r="E636" s="92"/>
      <c r="IO636" s="98"/>
    </row>
    <row r="637" spans="3:249" ht="21.75" customHeight="1">
      <c r="C637" s="121"/>
      <c r="D637" s="97"/>
      <c r="E637" s="92"/>
      <c r="IO637" s="98"/>
    </row>
    <row r="638" spans="3:249" ht="21.75" customHeight="1">
      <c r="C638" s="121"/>
      <c r="D638" s="97"/>
      <c r="E638" s="92"/>
      <c r="IO638" s="98"/>
    </row>
    <row r="639" spans="3:249" ht="21.75" customHeight="1">
      <c r="C639" s="121"/>
      <c r="D639" s="97"/>
      <c r="E639" s="92"/>
      <c r="IO639" s="98"/>
    </row>
    <row r="640" spans="3:249" ht="21.75" customHeight="1">
      <c r="C640" s="121"/>
      <c r="D640" s="97"/>
      <c r="E640" s="92"/>
      <c r="IO640" s="98"/>
    </row>
    <row r="641" spans="3:249" ht="21.75" customHeight="1">
      <c r="C641" s="121"/>
      <c r="D641" s="97"/>
      <c r="E641" s="92"/>
      <c r="IO641" s="98"/>
    </row>
    <row r="642" spans="3:249" ht="21.75" customHeight="1">
      <c r="C642" s="121"/>
      <c r="D642" s="97"/>
      <c r="E642" s="92"/>
      <c r="IO642" s="98"/>
    </row>
    <row r="643" spans="3:249" ht="21.75" customHeight="1">
      <c r="C643" s="121"/>
      <c r="D643" s="97"/>
      <c r="E643" s="92"/>
      <c r="IO643" s="98"/>
    </row>
    <row r="644" spans="3:249" ht="21.75" customHeight="1">
      <c r="C644" s="121"/>
      <c r="D644" s="97"/>
      <c r="E644" s="92"/>
      <c r="IO644" s="98"/>
    </row>
    <row r="645" spans="3:249" ht="21.75" customHeight="1">
      <c r="C645" s="121"/>
      <c r="D645" s="97"/>
      <c r="E645" s="92"/>
      <c r="IO645" s="98"/>
    </row>
    <row r="646" spans="3:249" ht="21.75" customHeight="1">
      <c r="C646" s="121"/>
      <c r="D646" s="97"/>
      <c r="E646" s="92"/>
      <c r="IO646" s="98"/>
    </row>
    <row r="647" spans="3:249" ht="21.75" customHeight="1">
      <c r="C647" s="121"/>
      <c r="D647" s="97"/>
      <c r="E647" s="92"/>
      <c r="IO647" s="98"/>
    </row>
    <row r="648" spans="3:249" ht="21.75" customHeight="1">
      <c r="C648" s="121"/>
      <c r="D648" s="97"/>
      <c r="E648" s="92"/>
      <c r="IO648" s="98"/>
    </row>
    <row r="649" spans="3:249" ht="21.75" customHeight="1">
      <c r="C649" s="121"/>
      <c r="D649" s="97"/>
      <c r="E649" s="92"/>
      <c r="IO649" s="98"/>
    </row>
    <row r="650" spans="3:249" ht="21.75" customHeight="1">
      <c r="C650" s="121"/>
      <c r="D650" s="97"/>
      <c r="E650" s="92"/>
      <c r="IO650" s="98"/>
    </row>
    <row r="651" spans="3:249" ht="21.75" customHeight="1">
      <c r="C651" s="121"/>
      <c r="D651" s="97"/>
      <c r="E651" s="92"/>
      <c r="IO651" s="98"/>
    </row>
    <row r="652" spans="3:249" ht="21.75" customHeight="1">
      <c r="C652" s="121"/>
      <c r="D652" s="97"/>
      <c r="E652" s="92"/>
      <c r="IO652" s="98"/>
    </row>
    <row r="653" spans="3:249" ht="21.75" customHeight="1">
      <c r="C653" s="121"/>
      <c r="D653" s="97"/>
      <c r="E653" s="92"/>
      <c r="IO653" s="98"/>
    </row>
    <row r="654" spans="3:249" ht="21.75" customHeight="1">
      <c r="C654" s="121"/>
      <c r="D654" s="97"/>
      <c r="E654" s="92"/>
      <c r="IO654" s="98"/>
    </row>
    <row r="655" spans="3:249" ht="21.75" customHeight="1">
      <c r="C655" s="121"/>
      <c r="D655" s="97"/>
      <c r="E655" s="92"/>
      <c r="IO655" s="98"/>
    </row>
    <row r="656" spans="3:249" ht="21.75" customHeight="1">
      <c r="C656" s="121"/>
      <c r="D656" s="97"/>
      <c r="E656" s="92"/>
      <c r="IO656" s="98"/>
    </row>
    <row r="657" spans="3:249" ht="21.75" customHeight="1">
      <c r="C657" s="121"/>
      <c r="D657" s="97"/>
      <c r="E657" s="92"/>
      <c r="IO657" s="98"/>
    </row>
    <row r="658" spans="3:249" ht="21.75" customHeight="1">
      <c r="C658" s="121"/>
      <c r="D658" s="97"/>
      <c r="E658" s="92"/>
      <c r="IO658" s="98"/>
    </row>
    <row r="659" spans="3:249" ht="21.75" customHeight="1">
      <c r="C659" s="121"/>
      <c r="D659" s="97"/>
      <c r="E659" s="92"/>
      <c r="IO659" s="98"/>
    </row>
    <row r="796" spans="3:249" ht="21.75" customHeight="1">
      <c r="C796" s="121"/>
      <c r="D796" s="97"/>
      <c r="E796" s="92"/>
      <c r="IO796" s="98"/>
    </row>
  </sheetData>
  <sheetProtection password="EEAD" sheet="1" objects="1" selectLockedCells="1" selectUnlockedCells="1"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82">
      <selection activeCell="E1" sqref="E1"/>
    </sheetView>
  </sheetViews>
  <sheetFormatPr defaultColWidth="15.125" defaultRowHeight="14.25"/>
  <cols>
    <col min="1" max="1" width="8.50390625" style="74" customWidth="1"/>
    <col min="2" max="2" width="12.125" style="74" customWidth="1"/>
    <col min="3" max="3" width="50.875" style="49" customWidth="1"/>
    <col min="4" max="4" width="37.00390625" style="75" customWidth="1"/>
    <col min="5" max="16384" width="15.125" style="50" customWidth="1"/>
  </cols>
  <sheetData>
    <row r="1" spans="1:4" s="45" customFormat="1" ht="35.25" customHeight="1">
      <c r="A1" s="184" t="s">
        <v>583</v>
      </c>
      <c r="B1" s="185"/>
      <c r="C1" s="185"/>
      <c r="D1" s="185"/>
    </row>
    <row r="2" spans="1:4" ht="16.5" customHeight="1">
      <c r="A2" s="76"/>
      <c r="B2" s="77"/>
      <c r="C2" s="53"/>
      <c r="D2" s="78" t="s">
        <v>11</v>
      </c>
    </row>
    <row r="3" spans="1:4" s="72" customFormat="1" ht="19.5" customHeight="1">
      <c r="A3" s="186" t="s">
        <v>584</v>
      </c>
      <c r="B3" s="187"/>
      <c r="C3" s="188" t="s">
        <v>53</v>
      </c>
      <c r="D3" s="189" t="s">
        <v>13</v>
      </c>
    </row>
    <row r="4" spans="1:4" s="73" customFormat="1" ht="19.5" customHeight="1">
      <c r="A4" s="56" t="s">
        <v>585</v>
      </c>
      <c r="B4" s="57" t="s">
        <v>586</v>
      </c>
      <c r="C4" s="188"/>
      <c r="D4" s="189"/>
    </row>
    <row r="5" spans="1:4" s="73" customFormat="1" ht="19.5" customHeight="1">
      <c r="A5" s="58"/>
      <c r="B5" s="59"/>
      <c r="C5" s="60" t="s">
        <v>587</v>
      </c>
      <c r="D5" s="79">
        <f>SUM(D6,D11,D37,D51)</f>
        <v>260124</v>
      </c>
    </row>
    <row r="6" spans="1:4" s="72" customFormat="1" ht="19.5" customHeight="1">
      <c r="A6" s="80" t="s">
        <v>588</v>
      </c>
      <c r="B6" s="80"/>
      <c r="C6" s="81" t="s">
        <v>589</v>
      </c>
      <c r="D6" s="79">
        <f>SUM(D7:D10)</f>
        <v>80573</v>
      </c>
    </row>
    <row r="7" spans="1:4" s="72" customFormat="1" ht="19.5" customHeight="1">
      <c r="A7" s="80"/>
      <c r="B7" s="80" t="s">
        <v>590</v>
      </c>
      <c r="C7" s="82" t="s">
        <v>591</v>
      </c>
      <c r="D7" s="79">
        <v>58277</v>
      </c>
    </row>
    <row r="8" spans="1:4" s="72" customFormat="1" ht="19.5" customHeight="1">
      <c r="A8" s="80"/>
      <c r="B8" s="80" t="s">
        <v>592</v>
      </c>
      <c r="C8" s="82" t="s">
        <v>593</v>
      </c>
      <c r="D8" s="79">
        <v>15926</v>
      </c>
    </row>
    <row r="9" spans="1:4" s="72" customFormat="1" ht="19.5" customHeight="1">
      <c r="A9" s="80"/>
      <c r="B9" s="80" t="s">
        <v>594</v>
      </c>
      <c r="C9" s="82" t="s">
        <v>595</v>
      </c>
      <c r="D9" s="79">
        <v>6369</v>
      </c>
    </row>
    <row r="10" spans="1:4" s="72" customFormat="1" ht="19.5" customHeight="1">
      <c r="A10" s="80"/>
      <c r="B10" s="80" t="s">
        <v>596</v>
      </c>
      <c r="C10" s="82" t="s">
        <v>597</v>
      </c>
      <c r="D10" s="79">
        <v>1</v>
      </c>
    </row>
    <row r="11" spans="1:4" s="72" customFormat="1" ht="19.5" customHeight="1">
      <c r="A11" s="80" t="s">
        <v>598</v>
      </c>
      <c r="B11" s="80"/>
      <c r="C11" s="81" t="s">
        <v>599</v>
      </c>
      <c r="D11" s="79">
        <f>SUM(D12:D21)</f>
        <v>20246</v>
      </c>
    </row>
    <row r="12" spans="1:4" s="72" customFormat="1" ht="19.5" customHeight="1">
      <c r="A12" s="80"/>
      <c r="B12" s="80" t="s">
        <v>590</v>
      </c>
      <c r="C12" s="82" t="s">
        <v>600</v>
      </c>
      <c r="D12" s="79">
        <v>13791</v>
      </c>
    </row>
    <row r="13" spans="1:4" s="72" customFormat="1" ht="19.5" customHeight="1">
      <c r="A13" s="83"/>
      <c r="B13" s="80" t="s">
        <v>592</v>
      </c>
      <c r="C13" s="82" t="s">
        <v>601</v>
      </c>
      <c r="D13" s="79">
        <v>34</v>
      </c>
    </row>
    <row r="14" spans="1:4" s="72" customFormat="1" ht="19.5" customHeight="1">
      <c r="A14" s="83"/>
      <c r="B14" s="80" t="s">
        <v>594</v>
      </c>
      <c r="C14" s="82" t="s">
        <v>602</v>
      </c>
      <c r="D14" s="79">
        <v>97</v>
      </c>
    </row>
    <row r="15" spans="1:4" ht="19.5" customHeight="1">
      <c r="A15" s="80"/>
      <c r="B15" s="80" t="s">
        <v>596</v>
      </c>
      <c r="C15" s="82" t="s">
        <v>603</v>
      </c>
      <c r="D15" s="79">
        <v>119</v>
      </c>
    </row>
    <row r="16" spans="1:4" ht="19.5" customHeight="1">
      <c r="A16" s="83"/>
      <c r="B16" s="80" t="s">
        <v>604</v>
      </c>
      <c r="C16" s="82" t="s">
        <v>605</v>
      </c>
      <c r="D16" s="79">
        <v>2173</v>
      </c>
    </row>
    <row r="17" spans="1:4" ht="19.5" customHeight="1">
      <c r="A17" s="83"/>
      <c r="B17" s="80" t="s">
        <v>606</v>
      </c>
      <c r="C17" s="82" t="s">
        <v>607</v>
      </c>
      <c r="D17" s="79">
        <v>96</v>
      </c>
    </row>
    <row r="18" spans="1:4" ht="19.5" customHeight="1">
      <c r="A18" s="80"/>
      <c r="B18" s="80" t="s">
        <v>608</v>
      </c>
      <c r="C18" s="82" t="s">
        <v>609</v>
      </c>
      <c r="D18" s="84"/>
    </row>
    <row r="19" spans="1:4" ht="19.5" customHeight="1">
      <c r="A19" s="83"/>
      <c r="B19" s="80" t="s">
        <v>610</v>
      </c>
      <c r="C19" s="82" t="s">
        <v>611</v>
      </c>
      <c r="D19" s="79">
        <v>1728</v>
      </c>
    </row>
    <row r="20" spans="1:4" ht="19.5" customHeight="1">
      <c r="A20" s="83"/>
      <c r="B20" s="80" t="s">
        <v>612</v>
      </c>
      <c r="C20" s="82" t="s">
        <v>613</v>
      </c>
      <c r="D20" s="79">
        <v>428</v>
      </c>
    </row>
    <row r="21" spans="1:4" ht="18.75" customHeight="1">
      <c r="A21" s="83"/>
      <c r="B21" s="80" t="s">
        <v>614</v>
      </c>
      <c r="C21" s="82" t="s">
        <v>615</v>
      </c>
      <c r="D21" s="79">
        <v>1780</v>
      </c>
    </row>
    <row r="22" spans="1:4" s="49" customFormat="1" ht="18.75">
      <c r="A22" s="83">
        <v>503</v>
      </c>
      <c r="B22" s="85"/>
      <c r="C22" s="81" t="s">
        <v>616</v>
      </c>
      <c r="D22" s="84"/>
    </row>
    <row r="23" spans="1:4" ht="18.75">
      <c r="A23" s="85"/>
      <c r="B23" s="80" t="s">
        <v>590</v>
      </c>
      <c r="C23" s="82" t="s">
        <v>617</v>
      </c>
      <c r="D23" s="84"/>
    </row>
    <row r="24" spans="1:4" ht="18.75">
      <c r="A24" s="85"/>
      <c r="B24" s="80" t="s">
        <v>592</v>
      </c>
      <c r="C24" s="82" t="s">
        <v>618</v>
      </c>
      <c r="D24" s="84"/>
    </row>
    <row r="25" spans="1:4" ht="18.75">
      <c r="A25" s="85"/>
      <c r="B25" s="80" t="s">
        <v>594</v>
      </c>
      <c r="C25" s="82" t="s">
        <v>619</v>
      </c>
      <c r="D25" s="84"/>
    </row>
    <row r="26" spans="1:4" ht="18.75">
      <c r="A26" s="85"/>
      <c r="B26" s="80" t="s">
        <v>604</v>
      </c>
      <c r="C26" s="82" t="s">
        <v>620</v>
      </c>
      <c r="D26" s="84"/>
    </row>
    <row r="27" spans="1:4" ht="18.75">
      <c r="A27" s="85"/>
      <c r="B27" s="80" t="s">
        <v>606</v>
      </c>
      <c r="C27" s="82" t="s">
        <v>621</v>
      </c>
      <c r="D27" s="84"/>
    </row>
    <row r="28" spans="1:4" ht="18.75">
      <c r="A28" s="85"/>
      <c r="B28" s="80" t="s">
        <v>608</v>
      </c>
      <c r="C28" s="82" t="s">
        <v>622</v>
      </c>
      <c r="D28" s="84"/>
    </row>
    <row r="29" spans="1:4" s="49" customFormat="1" ht="18.75">
      <c r="A29" s="85"/>
      <c r="B29" s="80" t="s">
        <v>614</v>
      </c>
      <c r="C29" s="82" t="s">
        <v>623</v>
      </c>
      <c r="D29" s="84"/>
    </row>
    <row r="30" spans="1:4" s="49" customFormat="1" ht="18.75">
      <c r="A30" s="83">
        <v>504</v>
      </c>
      <c r="B30" s="80"/>
      <c r="C30" s="81" t="s">
        <v>624</v>
      </c>
      <c r="D30" s="84"/>
    </row>
    <row r="31" spans="1:4" s="49" customFormat="1" ht="18.75">
      <c r="A31" s="83"/>
      <c r="B31" s="80" t="s">
        <v>590</v>
      </c>
      <c r="C31" s="82" t="s">
        <v>617</v>
      </c>
      <c r="D31" s="84"/>
    </row>
    <row r="32" spans="1:4" s="49" customFormat="1" ht="18.75">
      <c r="A32" s="83"/>
      <c r="B32" s="80" t="s">
        <v>592</v>
      </c>
      <c r="C32" s="82" t="s">
        <v>618</v>
      </c>
      <c r="D32" s="84"/>
    </row>
    <row r="33" spans="1:4" s="49" customFormat="1" ht="18.75">
      <c r="A33" s="83"/>
      <c r="B33" s="80" t="s">
        <v>594</v>
      </c>
      <c r="C33" s="82" t="s">
        <v>619</v>
      </c>
      <c r="D33" s="84"/>
    </row>
    <row r="34" spans="1:4" s="49" customFormat="1" ht="18.75">
      <c r="A34" s="83"/>
      <c r="B34" s="80" t="s">
        <v>596</v>
      </c>
      <c r="C34" s="82" t="s">
        <v>621</v>
      </c>
      <c r="D34" s="84"/>
    </row>
    <row r="35" spans="1:4" s="49" customFormat="1" ht="18.75">
      <c r="A35" s="83"/>
      <c r="B35" s="80" t="s">
        <v>604</v>
      </c>
      <c r="C35" s="82" t="s">
        <v>622</v>
      </c>
      <c r="D35" s="84"/>
    </row>
    <row r="36" spans="1:4" ht="18.75">
      <c r="A36" s="85"/>
      <c r="B36" s="80" t="s">
        <v>614</v>
      </c>
      <c r="C36" s="82" t="s">
        <v>623</v>
      </c>
      <c r="D36" s="84"/>
    </row>
    <row r="37" spans="1:4" ht="18.75">
      <c r="A37" s="85">
        <v>505</v>
      </c>
      <c r="B37" s="80"/>
      <c r="C37" s="81" t="s">
        <v>625</v>
      </c>
      <c r="D37" s="84">
        <f>SUM(D38:D40)</f>
        <v>146477</v>
      </c>
    </row>
    <row r="38" spans="1:4" ht="18.75">
      <c r="A38" s="85"/>
      <c r="B38" s="80" t="s">
        <v>590</v>
      </c>
      <c r="C38" s="82" t="s">
        <v>626</v>
      </c>
      <c r="D38" s="84">
        <v>135468</v>
      </c>
    </row>
    <row r="39" spans="1:4" ht="18.75">
      <c r="A39" s="85"/>
      <c r="B39" s="80" t="s">
        <v>592</v>
      </c>
      <c r="C39" s="82" t="s">
        <v>627</v>
      </c>
      <c r="D39" s="84">
        <v>11009</v>
      </c>
    </row>
    <row r="40" spans="1:4" ht="18.75">
      <c r="A40" s="85"/>
      <c r="B40" s="80" t="s">
        <v>614</v>
      </c>
      <c r="C40" s="82" t="s">
        <v>628</v>
      </c>
      <c r="D40" s="84"/>
    </row>
    <row r="41" spans="1:4" ht="18.75">
      <c r="A41" s="85">
        <v>506</v>
      </c>
      <c r="B41" s="80"/>
      <c r="C41" s="81" t="s">
        <v>629</v>
      </c>
      <c r="D41" s="84"/>
    </row>
    <row r="42" spans="1:4" ht="18.75">
      <c r="A42" s="85"/>
      <c r="B42" s="80" t="s">
        <v>590</v>
      </c>
      <c r="C42" s="82" t="s">
        <v>630</v>
      </c>
      <c r="D42" s="84"/>
    </row>
    <row r="43" spans="1:4" ht="18.75">
      <c r="A43" s="85"/>
      <c r="B43" s="80" t="s">
        <v>592</v>
      </c>
      <c r="C43" s="82" t="s">
        <v>631</v>
      </c>
      <c r="D43" s="84"/>
    </row>
    <row r="44" spans="1:4" ht="18.75">
      <c r="A44" s="85">
        <v>507</v>
      </c>
      <c r="B44" s="80"/>
      <c r="C44" s="81" t="s">
        <v>632</v>
      </c>
      <c r="D44" s="84"/>
    </row>
    <row r="45" spans="1:4" ht="18.75">
      <c r="A45" s="85"/>
      <c r="B45" s="80" t="s">
        <v>590</v>
      </c>
      <c r="C45" s="82" t="s">
        <v>633</v>
      </c>
      <c r="D45" s="84"/>
    </row>
    <row r="46" spans="1:4" ht="18.75">
      <c r="A46" s="85"/>
      <c r="B46" s="80" t="s">
        <v>592</v>
      </c>
      <c r="C46" s="82" t="s">
        <v>634</v>
      </c>
      <c r="D46" s="84"/>
    </row>
    <row r="47" spans="1:4" ht="18.75">
      <c r="A47" s="85"/>
      <c r="B47" s="80" t="s">
        <v>614</v>
      </c>
      <c r="C47" s="82" t="s">
        <v>635</v>
      </c>
      <c r="D47" s="84"/>
    </row>
    <row r="48" spans="1:4" ht="18.75">
      <c r="A48" s="85">
        <v>508</v>
      </c>
      <c r="B48" s="80"/>
      <c r="C48" s="81" t="s">
        <v>636</v>
      </c>
      <c r="D48" s="84"/>
    </row>
    <row r="49" spans="1:4" ht="18.75">
      <c r="A49" s="85"/>
      <c r="B49" s="80" t="s">
        <v>590</v>
      </c>
      <c r="C49" s="82" t="s">
        <v>637</v>
      </c>
      <c r="D49" s="84"/>
    </row>
    <row r="50" spans="1:4" ht="18.75">
      <c r="A50" s="85"/>
      <c r="B50" s="80" t="s">
        <v>592</v>
      </c>
      <c r="C50" s="82" t="s">
        <v>638</v>
      </c>
      <c r="D50" s="84"/>
    </row>
    <row r="51" spans="1:4" ht="18.75">
      <c r="A51" s="85">
        <v>509</v>
      </c>
      <c r="B51" s="80"/>
      <c r="C51" s="81" t="s">
        <v>639</v>
      </c>
      <c r="D51" s="84">
        <f>SUM(D52:D56)</f>
        <v>12828</v>
      </c>
    </row>
    <row r="52" spans="1:4" ht="18.75">
      <c r="A52" s="85"/>
      <c r="B52" s="80" t="s">
        <v>590</v>
      </c>
      <c r="C52" s="82" t="s">
        <v>640</v>
      </c>
      <c r="D52" s="84">
        <v>6256</v>
      </c>
    </row>
    <row r="53" spans="1:4" ht="18.75">
      <c r="A53" s="85"/>
      <c r="B53" s="80" t="s">
        <v>592</v>
      </c>
      <c r="C53" s="82" t="s">
        <v>641</v>
      </c>
      <c r="D53" s="84"/>
    </row>
    <row r="54" spans="1:4" ht="18.75">
      <c r="A54" s="85"/>
      <c r="B54" s="80" t="s">
        <v>594</v>
      </c>
      <c r="C54" s="82" t="s">
        <v>642</v>
      </c>
      <c r="D54" s="84"/>
    </row>
    <row r="55" spans="1:4" ht="18.75">
      <c r="A55" s="85"/>
      <c r="B55" s="80" t="s">
        <v>604</v>
      </c>
      <c r="C55" s="82" t="s">
        <v>643</v>
      </c>
      <c r="D55" s="84">
        <v>6540</v>
      </c>
    </row>
    <row r="56" spans="1:4" ht="18.75">
      <c r="A56" s="85"/>
      <c r="B56" s="80" t="s">
        <v>614</v>
      </c>
      <c r="C56" s="82" t="s">
        <v>644</v>
      </c>
      <c r="D56" s="84">
        <v>32</v>
      </c>
    </row>
    <row r="57" spans="1:4" ht="18.75">
      <c r="A57" s="85">
        <v>510</v>
      </c>
      <c r="B57" s="80"/>
      <c r="C57" s="81" t="s">
        <v>645</v>
      </c>
      <c r="D57" s="84"/>
    </row>
    <row r="58" spans="1:4" ht="18.75">
      <c r="A58" s="85"/>
      <c r="B58" s="80" t="s">
        <v>592</v>
      </c>
      <c r="C58" s="82" t="s">
        <v>646</v>
      </c>
      <c r="D58" s="84"/>
    </row>
    <row r="59" spans="1:4" ht="18.75">
      <c r="A59" s="85"/>
      <c r="B59" s="80" t="s">
        <v>594</v>
      </c>
      <c r="C59" s="82" t="s">
        <v>647</v>
      </c>
      <c r="D59" s="84"/>
    </row>
    <row r="60" spans="1:4" ht="18.75">
      <c r="A60" s="85">
        <v>511</v>
      </c>
      <c r="B60" s="80"/>
      <c r="C60" s="81" t="s">
        <v>648</v>
      </c>
      <c r="D60" s="84"/>
    </row>
    <row r="61" spans="1:4" ht="18.75">
      <c r="A61" s="85"/>
      <c r="B61" s="80" t="s">
        <v>590</v>
      </c>
      <c r="C61" s="82" t="s">
        <v>649</v>
      </c>
      <c r="D61" s="84"/>
    </row>
    <row r="62" spans="1:4" ht="18.75">
      <c r="A62" s="85"/>
      <c r="B62" s="80" t="s">
        <v>592</v>
      </c>
      <c r="C62" s="82" t="s">
        <v>650</v>
      </c>
      <c r="D62" s="84"/>
    </row>
    <row r="63" spans="1:4" ht="18.75">
      <c r="A63" s="85"/>
      <c r="B63" s="80" t="s">
        <v>594</v>
      </c>
      <c r="C63" s="82" t="s">
        <v>651</v>
      </c>
      <c r="D63" s="84"/>
    </row>
    <row r="64" spans="1:4" ht="18.75">
      <c r="A64" s="85"/>
      <c r="B64" s="80" t="s">
        <v>596</v>
      </c>
      <c r="C64" s="82" t="s">
        <v>652</v>
      </c>
      <c r="D64" s="84"/>
    </row>
    <row r="65" spans="1:4" ht="18.75">
      <c r="A65" s="85">
        <v>512</v>
      </c>
      <c r="B65" s="80"/>
      <c r="C65" s="81" t="s">
        <v>653</v>
      </c>
      <c r="D65" s="84"/>
    </row>
    <row r="66" spans="1:4" ht="18.75">
      <c r="A66" s="85"/>
      <c r="B66" s="80" t="s">
        <v>590</v>
      </c>
      <c r="C66" s="82" t="s">
        <v>654</v>
      </c>
      <c r="D66" s="84"/>
    </row>
    <row r="67" spans="1:4" ht="18.75">
      <c r="A67" s="85"/>
      <c r="B67" s="80" t="s">
        <v>592</v>
      </c>
      <c r="C67" s="82" t="s">
        <v>655</v>
      </c>
      <c r="D67" s="84"/>
    </row>
    <row r="68" spans="1:4" ht="18.75">
      <c r="A68" s="85">
        <v>513</v>
      </c>
      <c r="B68" s="80"/>
      <c r="C68" s="81" t="s">
        <v>656</v>
      </c>
      <c r="D68" s="84"/>
    </row>
    <row r="69" spans="1:4" ht="18.75">
      <c r="A69" s="85"/>
      <c r="B69" s="80" t="s">
        <v>590</v>
      </c>
      <c r="C69" s="82" t="s">
        <v>657</v>
      </c>
      <c r="D69" s="84"/>
    </row>
    <row r="70" spans="1:4" ht="18.75">
      <c r="A70" s="85"/>
      <c r="B70" s="80" t="s">
        <v>592</v>
      </c>
      <c r="C70" s="82" t="s">
        <v>658</v>
      </c>
      <c r="D70" s="84"/>
    </row>
    <row r="71" spans="1:4" ht="18.75">
      <c r="A71" s="85"/>
      <c r="B71" s="80" t="s">
        <v>594</v>
      </c>
      <c r="C71" s="82" t="s">
        <v>659</v>
      </c>
      <c r="D71" s="84"/>
    </row>
    <row r="72" spans="1:4" ht="18.75">
      <c r="A72" s="85"/>
      <c r="B72" s="80" t="s">
        <v>596</v>
      </c>
      <c r="C72" s="82" t="s">
        <v>97</v>
      </c>
      <c r="D72" s="84"/>
    </row>
    <row r="73" spans="1:4" ht="18.75">
      <c r="A73" s="85">
        <v>514</v>
      </c>
      <c r="B73" s="80"/>
      <c r="C73" s="81" t="s">
        <v>660</v>
      </c>
      <c r="D73" s="84"/>
    </row>
    <row r="74" spans="1:4" ht="18.75">
      <c r="A74" s="85"/>
      <c r="B74" s="80" t="s">
        <v>590</v>
      </c>
      <c r="C74" s="82" t="s">
        <v>74</v>
      </c>
      <c r="D74" s="84"/>
    </row>
    <row r="75" spans="1:4" ht="18.75">
      <c r="A75" s="85"/>
      <c r="B75" s="80" t="s">
        <v>592</v>
      </c>
      <c r="C75" s="82" t="s">
        <v>661</v>
      </c>
      <c r="D75" s="84"/>
    </row>
    <row r="76" spans="1:4" ht="18.75">
      <c r="A76" s="85">
        <v>599</v>
      </c>
      <c r="B76" s="80"/>
      <c r="C76" s="81" t="s">
        <v>662</v>
      </c>
      <c r="D76" s="84"/>
    </row>
    <row r="77" spans="1:4" ht="18.75">
      <c r="A77" s="85"/>
      <c r="B77" s="80" t="s">
        <v>606</v>
      </c>
      <c r="C77" s="82" t="s">
        <v>663</v>
      </c>
      <c r="D77" s="84"/>
    </row>
    <row r="78" spans="1:4" ht="18.75">
      <c r="A78" s="85"/>
      <c r="B78" s="80" t="s">
        <v>608</v>
      </c>
      <c r="C78" s="82" t="s">
        <v>664</v>
      </c>
      <c r="D78" s="84"/>
    </row>
    <row r="79" spans="1:4" ht="18.75">
      <c r="A79" s="85"/>
      <c r="B79" s="80" t="s">
        <v>610</v>
      </c>
      <c r="C79" s="82" t="s">
        <v>665</v>
      </c>
      <c r="D79" s="84"/>
    </row>
    <row r="80" spans="1:4" ht="18.75">
      <c r="A80" s="85"/>
      <c r="B80" s="80" t="s">
        <v>666</v>
      </c>
      <c r="C80" s="82" t="s">
        <v>75</v>
      </c>
      <c r="D80" s="84"/>
    </row>
  </sheetData>
  <sheetProtection password="EEAD" sheet="1" objects="1" selectLockedCells="1" selectUnlockedCells="1"/>
  <mergeCells count="4">
    <mergeCell ref="A1:D1"/>
    <mergeCell ref="A3:B3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55">
      <selection activeCell="E1" sqref="E1"/>
    </sheetView>
  </sheetViews>
  <sheetFormatPr defaultColWidth="15.125" defaultRowHeight="14.25"/>
  <cols>
    <col min="1" max="2" width="7.125" style="48" customWidth="1"/>
    <col min="3" max="3" width="42.875" style="49" customWidth="1"/>
    <col min="4" max="4" width="50.50390625" style="49" customWidth="1"/>
    <col min="5" max="16384" width="15.125" style="50" customWidth="1"/>
  </cols>
  <sheetData>
    <row r="1" spans="1:4" s="45" customFormat="1" ht="45.75" customHeight="1">
      <c r="A1" s="184" t="s">
        <v>667</v>
      </c>
      <c r="B1" s="185"/>
      <c r="C1" s="185"/>
      <c r="D1" s="185"/>
    </row>
    <row r="2" spans="1:4" ht="19.5" customHeight="1">
      <c r="A2" s="51"/>
      <c r="B2" s="52"/>
      <c r="C2" s="53"/>
      <c r="D2" s="54" t="s">
        <v>11</v>
      </c>
    </row>
    <row r="3" spans="1:4" s="46" customFormat="1" ht="18.75">
      <c r="A3" s="55" t="s">
        <v>584</v>
      </c>
      <c r="B3" s="55"/>
      <c r="C3" s="190" t="s">
        <v>53</v>
      </c>
      <c r="D3" s="192" t="s">
        <v>13</v>
      </c>
    </row>
    <row r="4" spans="1:4" s="46" customFormat="1" ht="18.75">
      <c r="A4" s="56" t="s">
        <v>585</v>
      </c>
      <c r="B4" s="57" t="s">
        <v>586</v>
      </c>
      <c r="C4" s="191"/>
      <c r="D4" s="193"/>
    </row>
    <row r="5" spans="1:4" s="46" customFormat="1" ht="18.75">
      <c r="A5" s="58"/>
      <c r="B5" s="59"/>
      <c r="C5" s="60" t="s">
        <v>587</v>
      </c>
      <c r="D5" s="61">
        <f>SUM(D6,D20,D48)</f>
        <v>260124.04</v>
      </c>
    </row>
    <row r="6" spans="1:4" s="46" customFormat="1" ht="18.75">
      <c r="A6" s="62">
        <v>301</v>
      </c>
      <c r="B6" s="62"/>
      <c r="C6" s="63" t="s">
        <v>626</v>
      </c>
      <c r="D6" s="61">
        <f>SUM(D7:D19)</f>
        <v>216041.04</v>
      </c>
    </row>
    <row r="7" spans="1:4" s="46" customFormat="1" ht="18.75">
      <c r="A7" s="62"/>
      <c r="B7" s="62" t="s">
        <v>590</v>
      </c>
      <c r="C7" s="63" t="s">
        <v>668</v>
      </c>
      <c r="D7" s="61">
        <v>60044</v>
      </c>
    </row>
    <row r="8" spans="1:4" s="46" customFormat="1" ht="18.75">
      <c r="A8" s="62"/>
      <c r="B8" s="62" t="s">
        <v>592</v>
      </c>
      <c r="C8" s="63" t="s">
        <v>669</v>
      </c>
      <c r="D8" s="64">
        <v>32671</v>
      </c>
    </row>
    <row r="9" spans="1:4" s="46" customFormat="1" ht="18.75">
      <c r="A9" s="62"/>
      <c r="B9" s="62" t="s">
        <v>594</v>
      </c>
      <c r="C9" s="63" t="s">
        <v>670</v>
      </c>
      <c r="D9" s="61">
        <v>4997</v>
      </c>
    </row>
    <row r="10" spans="1:4" s="46" customFormat="1" ht="18.75">
      <c r="A10" s="62"/>
      <c r="B10" s="62" t="s">
        <v>606</v>
      </c>
      <c r="C10" s="63" t="s">
        <v>671</v>
      </c>
      <c r="D10" s="61"/>
    </row>
    <row r="11" spans="1:4" s="46" customFormat="1" ht="18.75">
      <c r="A11" s="62"/>
      <c r="B11" s="62" t="s">
        <v>608</v>
      </c>
      <c r="C11" s="63" t="s">
        <v>672</v>
      </c>
      <c r="D11" s="61">
        <v>11795</v>
      </c>
    </row>
    <row r="12" spans="1:4" s="46" customFormat="1" ht="18.75">
      <c r="A12" s="62"/>
      <c r="B12" s="62" t="s">
        <v>610</v>
      </c>
      <c r="C12" s="63" t="s">
        <v>673</v>
      </c>
      <c r="D12" s="61">
        <v>20261</v>
      </c>
    </row>
    <row r="13" spans="1:4" s="46" customFormat="1" ht="18.75">
      <c r="A13" s="62"/>
      <c r="B13" s="62" t="s">
        <v>612</v>
      </c>
      <c r="C13" s="63" t="s">
        <v>674</v>
      </c>
      <c r="D13" s="61">
        <v>192</v>
      </c>
    </row>
    <row r="14" spans="1:4" s="46" customFormat="1" ht="18.75">
      <c r="A14" s="62"/>
      <c r="B14" s="62" t="s">
        <v>675</v>
      </c>
      <c r="C14" s="63" t="s">
        <v>676</v>
      </c>
      <c r="D14" s="61">
        <v>7934</v>
      </c>
    </row>
    <row r="15" spans="1:4" s="46" customFormat="1" ht="18.75">
      <c r="A15" s="62"/>
      <c r="B15" s="62" t="s">
        <v>677</v>
      </c>
      <c r="C15" s="63" t="s">
        <v>678</v>
      </c>
      <c r="D15" s="61"/>
    </row>
    <row r="16" spans="1:4" s="46" customFormat="1" ht="18.75">
      <c r="A16" s="62"/>
      <c r="B16" s="62" t="s">
        <v>679</v>
      </c>
      <c r="C16" s="63" t="s">
        <v>680</v>
      </c>
      <c r="D16" s="61">
        <v>2074</v>
      </c>
    </row>
    <row r="17" spans="1:4" s="46" customFormat="1" ht="18.75">
      <c r="A17" s="62"/>
      <c r="B17" s="62" t="s">
        <v>681</v>
      </c>
      <c r="C17" s="63" t="s">
        <v>682</v>
      </c>
      <c r="D17" s="61">
        <v>12019.04</v>
      </c>
    </row>
    <row r="18" spans="1:4" s="46" customFormat="1" ht="18.75">
      <c r="A18" s="62"/>
      <c r="B18" s="62" t="s">
        <v>683</v>
      </c>
      <c r="C18" s="63" t="s">
        <v>684</v>
      </c>
      <c r="D18" s="61"/>
    </row>
    <row r="19" spans="1:4" s="46" customFormat="1" ht="18.75">
      <c r="A19" s="62"/>
      <c r="B19" s="62" t="s">
        <v>614</v>
      </c>
      <c r="C19" s="63" t="s">
        <v>685</v>
      </c>
      <c r="D19" s="65">
        <v>64054</v>
      </c>
    </row>
    <row r="20" spans="1:4" s="46" customFormat="1" ht="18.75">
      <c r="A20" s="62" t="s">
        <v>686</v>
      </c>
      <c r="B20" s="62"/>
      <c r="C20" s="63" t="s">
        <v>627</v>
      </c>
      <c r="D20" s="65">
        <f>SUM(D21:D47)</f>
        <v>31255</v>
      </c>
    </row>
    <row r="21" spans="1:4" s="46" customFormat="1" ht="18.75">
      <c r="A21" s="62"/>
      <c r="B21" s="62" t="s">
        <v>590</v>
      </c>
      <c r="C21" s="63" t="s">
        <v>687</v>
      </c>
      <c r="D21" s="65">
        <v>2837</v>
      </c>
    </row>
    <row r="22" spans="1:4" s="46" customFormat="1" ht="18.75">
      <c r="A22" s="62"/>
      <c r="B22" s="62" t="s">
        <v>592</v>
      </c>
      <c r="C22" s="63" t="s">
        <v>688</v>
      </c>
      <c r="D22" s="65">
        <v>142</v>
      </c>
    </row>
    <row r="23" spans="1:4" s="46" customFormat="1" ht="18.75">
      <c r="A23" s="62"/>
      <c r="B23" s="62" t="s">
        <v>594</v>
      </c>
      <c r="C23" s="63" t="s">
        <v>689</v>
      </c>
      <c r="D23" s="65">
        <v>4</v>
      </c>
    </row>
    <row r="24" spans="1:4" s="46" customFormat="1" ht="18.75">
      <c r="A24" s="62"/>
      <c r="B24" s="62" t="s">
        <v>596</v>
      </c>
      <c r="C24" s="63" t="s">
        <v>690</v>
      </c>
      <c r="D24" s="65">
        <v>18</v>
      </c>
    </row>
    <row r="25" spans="1:4" s="46" customFormat="1" ht="18.75">
      <c r="A25" s="62"/>
      <c r="B25" s="62" t="s">
        <v>604</v>
      </c>
      <c r="C25" s="63" t="s">
        <v>691</v>
      </c>
      <c r="D25" s="65">
        <v>591</v>
      </c>
    </row>
    <row r="26" spans="1:4" s="46" customFormat="1" ht="18.75">
      <c r="A26" s="62"/>
      <c r="B26" s="62" t="s">
        <v>606</v>
      </c>
      <c r="C26" s="63" t="s">
        <v>692</v>
      </c>
      <c r="D26" s="65">
        <v>1231</v>
      </c>
    </row>
    <row r="27" spans="1:4" s="46" customFormat="1" ht="18.75">
      <c r="A27" s="62"/>
      <c r="B27" s="62" t="s">
        <v>608</v>
      </c>
      <c r="C27" s="63" t="s">
        <v>693</v>
      </c>
      <c r="D27" s="65">
        <v>663</v>
      </c>
    </row>
    <row r="28" spans="1:4" s="46" customFormat="1" ht="18.75">
      <c r="A28" s="62"/>
      <c r="B28" s="62" t="s">
        <v>610</v>
      </c>
      <c r="C28" s="63" t="s">
        <v>694</v>
      </c>
      <c r="D28" s="65">
        <v>6802</v>
      </c>
    </row>
    <row r="29" spans="1:4" s="46" customFormat="1" ht="18.75">
      <c r="A29" s="62"/>
      <c r="B29" s="62" t="s">
        <v>612</v>
      </c>
      <c r="C29" s="63" t="s">
        <v>695</v>
      </c>
      <c r="D29" s="65">
        <v>574</v>
      </c>
    </row>
    <row r="30" spans="1:4" s="47" customFormat="1" ht="18.75">
      <c r="A30" s="62"/>
      <c r="B30" s="62" t="s">
        <v>677</v>
      </c>
      <c r="C30" s="63" t="s">
        <v>696</v>
      </c>
      <c r="D30" s="65">
        <v>759</v>
      </c>
    </row>
    <row r="31" spans="1:4" s="47" customFormat="1" ht="18.75">
      <c r="A31" s="62"/>
      <c r="B31" s="62" t="s">
        <v>679</v>
      </c>
      <c r="C31" s="63" t="s">
        <v>697</v>
      </c>
      <c r="D31" s="65">
        <v>10</v>
      </c>
    </row>
    <row r="32" spans="1:4" s="47" customFormat="1" ht="18.75">
      <c r="A32" s="62"/>
      <c r="B32" s="62" t="s">
        <v>681</v>
      </c>
      <c r="C32" s="63" t="s">
        <v>698</v>
      </c>
      <c r="D32" s="65">
        <v>652</v>
      </c>
    </row>
    <row r="33" spans="1:4" s="46" customFormat="1" ht="18.75">
      <c r="A33" s="62"/>
      <c r="B33" s="62" t="s">
        <v>683</v>
      </c>
      <c r="C33" s="63" t="s">
        <v>699</v>
      </c>
      <c r="D33" s="65">
        <v>63</v>
      </c>
    </row>
    <row r="34" spans="1:4" s="46" customFormat="1" ht="18.75">
      <c r="A34" s="62"/>
      <c r="B34" s="62" t="s">
        <v>700</v>
      </c>
      <c r="C34" s="63" t="s">
        <v>701</v>
      </c>
      <c r="D34" s="65">
        <v>44</v>
      </c>
    </row>
    <row r="35" spans="1:4" s="46" customFormat="1" ht="18.75">
      <c r="A35" s="62"/>
      <c r="B35" s="62" t="s">
        <v>702</v>
      </c>
      <c r="C35" s="63" t="s">
        <v>703</v>
      </c>
      <c r="D35" s="65">
        <v>183</v>
      </c>
    </row>
    <row r="36" spans="1:4" s="46" customFormat="1" ht="18.75">
      <c r="A36" s="62"/>
      <c r="B36" s="62" t="s">
        <v>704</v>
      </c>
      <c r="C36" s="63" t="s">
        <v>705</v>
      </c>
      <c r="D36" s="65">
        <v>136</v>
      </c>
    </row>
    <row r="37" spans="1:4" s="46" customFormat="1" ht="18.75">
      <c r="A37" s="62"/>
      <c r="B37" s="62" t="s">
        <v>706</v>
      </c>
      <c r="C37" s="66" t="s">
        <v>707</v>
      </c>
      <c r="D37" s="65">
        <v>78</v>
      </c>
    </row>
    <row r="38" spans="1:4" s="46" customFormat="1" ht="18.75">
      <c r="A38" s="62"/>
      <c r="B38" s="62" t="s">
        <v>708</v>
      </c>
      <c r="C38" s="67" t="s">
        <v>709</v>
      </c>
      <c r="D38" s="65">
        <v>36</v>
      </c>
    </row>
    <row r="39" spans="1:4" s="46" customFormat="1" ht="18.75">
      <c r="A39" s="62"/>
      <c r="B39" s="62" t="s">
        <v>710</v>
      </c>
      <c r="C39" s="67" t="s">
        <v>711</v>
      </c>
      <c r="D39" s="65">
        <v>12</v>
      </c>
    </row>
    <row r="40" spans="1:4" s="46" customFormat="1" ht="18.75">
      <c r="A40" s="62"/>
      <c r="B40" s="62" t="s">
        <v>712</v>
      </c>
      <c r="C40" s="67" t="s">
        <v>713</v>
      </c>
      <c r="D40" s="65">
        <v>3517</v>
      </c>
    </row>
    <row r="41" spans="1:4" s="46" customFormat="1" ht="18.75">
      <c r="A41" s="62"/>
      <c r="B41" s="62" t="s">
        <v>714</v>
      </c>
      <c r="C41" s="67" t="s">
        <v>715</v>
      </c>
      <c r="D41" s="65">
        <v>44</v>
      </c>
    </row>
    <row r="42" spans="1:4" s="46" customFormat="1" ht="18.75">
      <c r="A42" s="62"/>
      <c r="B42" s="62" t="s">
        <v>716</v>
      </c>
      <c r="C42" s="63" t="s">
        <v>717</v>
      </c>
      <c r="D42" s="65">
        <v>1696</v>
      </c>
    </row>
    <row r="43" spans="1:4" s="46" customFormat="1" ht="18.75">
      <c r="A43" s="62"/>
      <c r="B43" s="62" t="s">
        <v>718</v>
      </c>
      <c r="C43" s="63" t="s">
        <v>719</v>
      </c>
      <c r="D43" s="65">
        <v>136</v>
      </c>
    </row>
    <row r="44" spans="1:4" s="46" customFormat="1" ht="18.75">
      <c r="A44" s="62"/>
      <c r="B44" s="62" t="s">
        <v>720</v>
      </c>
      <c r="C44" s="63" t="s">
        <v>721</v>
      </c>
      <c r="D44" s="65">
        <v>2399</v>
      </c>
    </row>
    <row r="45" spans="1:4" s="46" customFormat="1" ht="18.75">
      <c r="A45" s="62"/>
      <c r="B45" s="62" t="s">
        <v>722</v>
      </c>
      <c r="C45" s="63" t="s">
        <v>723</v>
      </c>
      <c r="D45" s="65">
        <v>6448</v>
      </c>
    </row>
    <row r="46" spans="1:4" s="46" customFormat="1" ht="18.75">
      <c r="A46" s="62"/>
      <c r="B46" s="62" t="s">
        <v>724</v>
      </c>
      <c r="C46" s="63" t="s">
        <v>725</v>
      </c>
      <c r="D46" s="65">
        <v>0</v>
      </c>
    </row>
    <row r="47" spans="1:4" s="46" customFormat="1" ht="18.75">
      <c r="A47" s="62"/>
      <c r="B47" s="62" t="s">
        <v>614</v>
      </c>
      <c r="C47" s="63" t="s">
        <v>726</v>
      </c>
      <c r="D47" s="65">
        <v>2180</v>
      </c>
    </row>
    <row r="48" spans="1:4" s="46" customFormat="1" ht="18.75">
      <c r="A48" s="62" t="s">
        <v>727</v>
      </c>
      <c r="B48" s="62"/>
      <c r="C48" s="63" t="s">
        <v>728</v>
      </c>
      <c r="D48" s="65">
        <f>SUM(D49:D59)</f>
        <v>12828</v>
      </c>
    </row>
    <row r="49" spans="1:4" s="46" customFormat="1" ht="18.75">
      <c r="A49" s="62"/>
      <c r="B49" s="62" t="s">
        <v>590</v>
      </c>
      <c r="C49" s="63" t="s">
        <v>729</v>
      </c>
      <c r="D49" s="65">
        <v>3090</v>
      </c>
    </row>
    <row r="50" spans="1:4" s="46" customFormat="1" ht="18.75">
      <c r="A50" s="62"/>
      <c r="B50" s="62" t="s">
        <v>592</v>
      </c>
      <c r="C50" s="63" t="s">
        <v>730</v>
      </c>
      <c r="D50" s="65">
        <v>3438</v>
      </c>
    </row>
    <row r="51" spans="1:4" s="46" customFormat="1" ht="18.75">
      <c r="A51" s="62"/>
      <c r="B51" s="62" t="s">
        <v>594</v>
      </c>
      <c r="C51" s="63" t="s">
        <v>731</v>
      </c>
      <c r="D51" s="65">
        <v>12</v>
      </c>
    </row>
    <row r="52" spans="1:4" s="46" customFormat="1" ht="18.75">
      <c r="A52" s="62"/>
      <c r="B52" s="62" t="s">
        <v>596</v>
      </c>
      <c r="C52" s="63" t="s">
        <v>732</v>
      </c>
      <c r="D52" s="65">
        <v>6000</v>
      </c>
    </row>
    <row r="53" spans="1:4" s="46" customFormat="1" ht="18.75">
      <c r="A53" s="62"/>
      <c r="B53" s="62" t="s">
        <v>604</v>
      </c>
      <c r="C53" s="63" t="s">
        <v>733</v>
      </c>
      <c r="D53" s="65">
        <v>231</v>
      </c>
    </row>
    <row r="54" spans="1:4" s="46" customFormat="1" ht="18.75">
      <c r="A54" s="62"/>
      <c r="B54" s="62" t="s">
        <v>606</v>
      </c>
      <c r="C54" s="63" t="s">
        <v>734</v>
      </c>
      <c r="D54" s="65"/>
    </row>
    <row r="55" spans="1:4" s="46" customFormat="1" ht="18.75">
      <c r="A55" s="62"/>
      <c r="B55" s="62" t="s">
        <v>608</v>
      </c>
      <c r="C55" s="63" t="s">
        <v>735</v>
      </c>
      <c r="D55" s="65">
        <v>25</v>
      </c>
    </row>
    <row r="56" spans="1:4" s="46" customFormat="1" ht="18.75">
      <c r="A56" s="62"/>
      <c r="B56" s="62" t="s">
        <v>610</v>
      </c>
      <c r="C56" s="63" t="s">
        <v>736</v>
      </c>
      <c r="D56" s="65"/>
    </row>
    <row r="57" spans="1:4" s="46" customFormat="1" ht="18.75">
      <c r="A57" s="62"/>
      <c r="B57" s="62" t="s">
        <v>612</v>
      </c>
      <c r="C57" s="63" t="s">
        <v>737</v>
      </c>
      <c r="D57" s="65"/>
    </row>
    <row r="58" spans="1:4" s="46" customFormat="1" ht="18.75">
      <c r="A58" s="62"/>
      <c r="B58" s="62" t="s">
        <v>675</v>
      </c>
      <c r="C58" s="63" t="s">
        <v>738</v>
      </c>
      <c r="D58" s="65"/>
    </row>
    <row r="59" spans="1:4" s="46" customFormat="1" ht="18.75">
      <c r="A59" s="62"/>
      <c r="B59" s="62" t="s">
        <v>614</v>
      </c>
      <c r="C59" s="63" t="s">
        <v>739</v>
      </c>
      <c r="D59" s="65">
        <v>32</v>
      </c>
    </row>
    <row r="60" spans="1:4" s="46" customFormat="1" ht="14.25" hidden="1">
      <c r="A60" s="68" t="s">
        <v>740</v>
      </c>
      <c r="B60" s="68"/>
      <c r="C60" s="69" t="s">
        <v>741</v>
      </c>
      <c r="D60" s="70"/>
    </row>
    <row r="61" spans="1:4" s="46" customFormat="1" ht="14.25" hidden="1">
      <c r="A61" s="68"/>
      <c r="B61" s="68" t="s">
        <v>590</v>
      </c>
      <c r="C61" s="71" t="s">
        <v>742</v>
      </c>
      <c r="D61" s="70"/>
    </row>
    <row r="62" spans="1:4" s="46" customFormat="1" ht="14.25" hidden="1">
      <c r="A62" s="68"/>
      <c r="B62" s="68" t="s">
        <v>592</v>
      </c>
      <c r="C62" s="71" t="s">
        <v>743</v>
      </c>
      <c r="D62" s="70"/>
    </row>
    <row r="63" spans="1:4" s="46" customFormat="1" ht="14.25" hidden="1">
      <c r="A63" s="68"/>
      <c r="B63" s="68" t="s">
        <v>594</v>
      </c>
      <c r="C63" s="71" t="s">
        <v>744</v>
      </c>
      <c r="D63" s="70"/>
    </row>
    <row r="64" spans="1:4" s="46" customFormat="1" ht="14.25" hidden="1">
      <c r="A64" s="68"/>
      <c r="B64" s="68" t="s">
        <v>604</v>
      </c>
      <c r="C64" s="71" t="s">
        <v>618</v>
      </c>
      <c r="D64" s="70"/>
    </row>
    <row r="65" spans="1:4" s="46" customFormat="1" ht="14.25" hidden="1">
      <c r="A65" s="68"/>
      <c r="B65" s="68" t="s">
        <v>606</v>
      </c>
      <c r="C65" s="71" t="s">
        <v>622</v>
      </c>
      <c r="D65" s="70"/>
    </row>
    <row r="66" spans="1:4" s="46" customFormat="1" ht="14.25" hidden="1">
      <c r="A66" s="68"/>
      <c r="B66" s="68" t="s">
        <v>608</v>
      </c>
      <c r="C66" s="71" t="s">
        <v>745</v>
      </c>
      <c r="D66" s="70"/>
    </row>
    <row r="67" spans="1:4" s="46" customFormat="1" ht="14.25" hidden="1">
      <c r="A67" s="68"/>
      <c r="B67" s="68" t="s">
        <v>610</v>
      </c>
      <c r="C67" s="71" t="s">
        <v>746</v>
      </c>
      <c r="D67" s="70"/>
    </row>
    <row r="68" spans="1:4" s="46" customFormat="1" ht="14.25" hidden="1">
      <c r="A68" s="68"/>
      <c r="B68" s="68" t="s">
        <v>612</v>
      </c>
      <c r="C68" s="71" t="s">
        <v>747</v>
      </c>
      <c r="D68" s="70"/>
    </row>
    <row r="69" spans="1:4" s="46" customFormat="1" ht="14.25" hidden="1">
      <c r="A69" s="68"/>
      <c r="B69" s="68" t="s">
        <v>675</v>
      </c>
      <c r="C69" s="71" t="s">
        <v>748</v>
      </c>
      <c r="D69" s="70"/>
    </row>
    <row r="70" spans="1:4" s="46" customFormat="1" ht="14.25" hidden="1">
      <c r="A70" s="68"/>
      <c r="B70" s="68" t="s">
        <v>677</v>
      </c>
      <c r="C70" s="71" t="s">
        <v>749</v>
      </c>
      <c r="D70" s="70"/>
    </row>
    <row r="71" spans="1:4" s="46" customFormat="1" ht="14.25" hidden="1">
      <c r="A71" s="68"/>
      <c r="B71" s="68" t="s">
        <v>679</v>
      </c>
      <c r="C71" s="71" t="s">
        <v>750</v>
      </c>
      <c r="D71" s="70"/>
    </row>
    <row r="72" spans="1:4" s="46" customFormat="1" ht="14.25" hidden="1">
      <c r="A72" s="68"/>
      <c r="B72" s="68" t="s">
        <v>681</v>
      </c>
      <c r="C72" s="71" t="s">
        <v>619</v>
      </c>
      <c r="D72" s="70"/>
    </row>
    <row r="73" spans="1:4" s="46" customFormat="1" ht="14.25" hidden="1">
      <c r="A73" s="68"/>
      <c r="B73" s="68" t="s">
        <v>751</v>
      </c>
      <c r="C73" s="71" t="s">
        <v>752</v>
      </c>
      <c r="D73" s="70"/>
    </row>
    <row r="74" spans="1:4" s="46" customFormat="1" ht="14.25" hidden="1">
      <c r="A74" s="68"/>
      <c r="B74" s="68" t="s">
        <v>753</v>
      </c>
      <c r="C74" s="71" t="s">
        <v>754</v>
      </c>
      <c r="D74" s="70"/>
    </row>
    <row r="75" spans="1:4" s="46" customFormat="1" ht="14.25" hidden="1">
      <c r="A75" s="68"/>
      <c r="B75" s="68" t="s">
        <v>755</v>
      </c>
      <c r="C75" s="71" t="s">
        <v>756</v>
      </c>
      <c r="D75" s="70"/>
    </row>
    <row r="76" spans="1:4" s="46" customFormat="1" ht="14.25" hidden="1">
      <c r="A76" s="68"/>
      <c r="B76" s="68" t="s">
        <v>614</v>
      </c>
      <c r="C76" s="71" t="s">
        <v>623</v>
      </c>
      <c r="D76" s="70"/>
    </row>
  </sheetData>
  <sheetProtection password="EEAD" sheet="1" objects="1" selectLockedCells="1" selectUnlockedCells="1"/>
  <mergeCells count="3">
    <mergeCell ref="A1:D1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88">
      <selection activeCell="G21" sqref="G21"/>
    </sheetView>
  </sheetViews>
  <sheetFormatPr defaultColWidth="9.00390625" defaultRowHeight="14.25"/>
  <cols>
    <col min="1" max="1" width="56.50390625" style="23" customWidth="1"/>
    <col min="2" max="2" width="43.50390625" style="24" customWidth="1"/>
    <col min="3" max="16384" width="9.00390625" style="25" customWidth="1"/>
  </cols>
  <sheetData>
    <row r="1" spans="1:2" ht="22.5">
      <c r="A1" s="194" t="s">
        <v>757</v>
      </c>
      <c r="B1" s="195"/>
    </row>
    <row r="2" spans="1:2" s="16" customFormat="1" ht="18.75">
      <c r="A2" s="26"/>
      <c r="B2" s="27" t="s">
        <v>11</v>
      </c>
    </row>
    <row r="3" spans="1:2" s="17" customFormat="1" ht="16.5" customHeight="1">
      <c r="A3" s="28" t="s">
        <v>53</v>
      </c>
      <c r="B3" s="29" t="s">
        <v>758</v>
      </c>
    </row>
    <row r="4" spans="1:2" s="17" customFormat="1" ht="16.5" customHeight="1">
      <c r="A4" s="28" t="s">
        <v>759</v>
      </c>
      <c r="B4" s="30">
        <f>SUM(B5,B20,B48)</f>
        <v>492094</v>
      </c>
    </row>
    <row r="5" spans="1:2" s="17" customFormat="1" ht="18.75">
      <c r="A5" s="31" t="s">
        <v>760</v>
      </c>
      <c r="B5" s="32">
        <f>SUM(B6:B9)</f>
        <v>42147</v>
      </c>
    </row>
    <row r="6" spans="1:2" s="18" customFormat="1" ht="18.75">
      <c r="A6" s="33" t="s">
        <v>761</v>
      </c>
      <c r="B6" s="34">
        <v>20422</v>
      </c>
    </row>
    <row r="7" spans="1:2" s="18" customFormat="1" ht="18.75">
      <c r="A7" s="33" t="s">
        <v>762</v>
      </c>
      <c r="B7" s="34">
        <v>17052</v>
      </c>
    </row>
    <row r="8" spans="1:2" s="18" customFormat="1" ht="18.75">
      <c r="A8" s="33" t="s">
        <v>763</v>
      </c>
      <c r="B8" s="34"/>
    </row>
    <row r="9" spans="1:2" s="18" customFormat="1" ht="18.75">
      <c r="A9" s="33" t="s">
        <v>764</v>
      </c>
      <c r="B9" s="34">
        <v>4673</v>
      </c>
    </row>
    <row r="10" spans="1:2" s="19" customFormat="1" ht="18.75">
      <c r="A10" s="35" t="s">
        <v>765</v>
      </c>
      <c r="B10" s="34">
        <f>SUM(B11:B19)</f>
        <v>42147</v>
      </c>
    </row>
    <row r="11" spans="1:3" s="18" customFormat="1" ht="18.75">
      <c r="A11" s="35" t="s">
        <v>766</v>
      </c>
      <c r="B11" s="34">
        <v>1923</v>
      </c>
      <c r="C11" s="36"/>
    </row>
    <row r="12" spans="1:3" s="18" customFormat="1" ht="18.75">
      <c r="A12" s="35" t="s">
        <v>767</v>
      </c>
      <c r="B12" s="34">
        <v>6083</v>
      </c>
      <c r="C12" s="36"/>
    </row>
    <row r="13" spans="1:3" s="18" customFormat="1" ht="18.75">
      <c r="A13" s="35" t="s">
        <v>768</v>
      </c>
      <c r="B13" s="34">
        <v>5592</v>
      </c>
      <c r="C13" s="36"/>
    </row>
    <row r="14" spans="1:3" s="18" customFormat="1" ht="18.75">
      <c r="A14" s="35" t="s">
        <v>769</v>
      </c>
      <c r="B14" s="34">
        <v>8798</v>
      </c>
      <c r="C14" s="36"/>
    </row>
    <row r="15" spans="1:3" s="18" customFormat="1" ht="18.75">
      <c r="A15" s="35" t="s">
        <v>770</v>
      </c>
      <c r="B15" s="34">
        <v>3651</v>
      </c>
      <c r="C15" s="36"/>
    </row>
    <row r="16" spans="1:3" s="18" customFormat="1" ht="18.75">
      <c r="A16" s="35" t="s">
        <v>771</v>
      </c>
      <c r="B16" s="34">
        <v>3140</v>
      </c>
      <c r="C16" s="36"/>
    </row>
    <row r="17" spans="1:3" s="18" customFormat="1" ht="18.75">
      <c r="A17" s="35" t="s">
        <v>772</v>
      </c>
      <c r="B17" s="34">
        <v>1490</v>
      </c>
      <c r="C17" s="36"/>
    </row>
    <row r="18" spans="1:3" s="18" customFormat="1" ht="18.75">
      <c r="A18" s="35" t="s">
        <v>773</v>
      </c>
      <c r="B18" s="34">
        <v>8746</v>
      </c>
      <c r="C18" s="36"/>
    </row>
    <row r="19" spans="1:3" s="18" customFormat="1" ht="18.75">
      <c r="A19" s="35" t="s">
        <v>774</v>
      </c>
      <c r="B19" s="34">
        <v>2724</v>
      </c>
      <c r="C19" s="36"/>
    </row>
    <row r="20" spans="1:2" s="19" customFormat="1" ht="18.75">
      <c r="A20" s="37" t="s">
        <v>775</v>
      </c>
      <c r="B20" s="38">
        <f>SUM(B21:B37)</f>
        <v>289439</v>
      </c>
    </row>
    <row r="21" spans="1:2" s="18" customFormat="1" ht="18.75">
      <c r="A21" s="35" t="s">
        <v>776</v>
      </c>
      <c r="B21" s="34">
        <v>40764</v>
      </c>
    </row>
    <row r="22" spans="1:2" s="18" customFormat="1" ht="18.75">
      <c r="A22" s="35" t="s">
        <v>777</v>
      </c>
      <c r="B22" s="34">
        <v>104487</v>
      </c>
    </row>
    <row r="23" spans="1:2" s="20" customFormat="1" ht="18.75">
      <c r="A23" s="35" t="s">
        <v>778</v>
      </c>
      <c r="B23" s="34">
        <v>17231</v>
      </c>
    </row>
    <row r="24" spans="1:2" s="20" customFormat="1" ht="18.75">
      <c r="A24" s="35" t="s">
        <v>779</v>
      </c>
      <c r="B24" s="34">
        <v>24247</v>
      </c>
    </row>
    <row r="25" spans="1:2" s="20" customFormat="1" ht="18.75">
      <c r="A25" s="35" t="s">
        <v>780</v>
      </c>
      <c r="B25" s="34">
        <f>49000+361-121</f>
        <v>49240</v>
      </c>
    </row>
    <row r="26" spans="1:2" s="20" customFormat="1" ht="18.75">
      <c r="A26" s="35" t="s">
        <v>781</v>
      </c>
      <c r="B26" s="34"/>
    </row>
    <row r="27" spans="1:2" s="20" customFormat="1" ht="18.75">
      <c r="A27" s="35" t="s">
        <v>782</v>
      </c>
      <c r="B27" s="34">
        <v>11791</v>
      </c>
    </row>
    <row r="28" spans="1:2" s="20" customFormat="1" ht="18.75">
      <c r="A28" s="35" t="s">
        <v>783</v>
      </c>
      <c r="B28" s="34"/>
    </row>
    <row r="29" spans="1:2" s="20" customFormat="1" ht="18.75">
      <c r="A29" s="35" t="s">
        <v>784</v>
      </c>
      <c r="B29" s="34"/>
    </row>
    <row r="30" spans="1:2" s="20" customFormat="1" ht="18.75">
      <c r="A30" s="35" t="s">
        <v>785</v>
      </c>
      <c r="B30" s="34"/>
    </row>
    <row r="31" spans="1:2" s="20" customFormat="1" ht="18.75">
      <c r="A31" s="35" t="s">
        <v>786</v>
      </c>
      <c r="B31" s="34"/>
    </row>
    <row r="32" spans="1:2" s="20" customFormat="1" ht="18.75">
      <c r="A32" s="35" t="s">
        <v>787</v>
      </c>
      <c r="B32" s="34"/>
    </row>
    <row r="33" spans="1:2" s="20" customFormat="1" ht="18.75">
      <c r="A33" s="35" t="s">
        <v>788</v>
      </c>
      <c r="B33" s="34"/>
    </row>
    <row r="34" spans="1:2" s="20" customFormat="1" ht="18.75">
      <c r="A34" s="35" t="s">
        <v>789</v>
      </c>
      <c r="B34" s="34"/>
    </row>
    <row r="35" spans="1:2" s="20" customFormat="1" ht="18.75">
      <c r="A35" s="35" t="s">
        <v>790</v>
      </c>
      <c r="B35" s="34"/>
    </row>
    <row r="36" spans="1:2" s="20" customFormat="1" ht="18.75">
      <c r="A36" s="35" t="s">
        <v>791</v>
      </c>
      <c r="B36" s="34">
        <v>41679</v>
      </c>
    </row>
    <row r="37" spans="1:2" s="20" customFormat="1" ht="18.75">
      <c r="A37" s="35" t="s">
        <v>792</v>
      </c>
      <c r="B37" s="34"/>
    </row>
    <row r="38" spans="1:2" s="21" customFormat="1" ht="18.75">
      <c r="A38" s="35" t="s">
        <v>765</v>
      </c>
      <c r="B38" s="34">
        <f>SUM(B39:B47)</f>
        <v>289439</v>
      </c>
    </row>
    <row r="39" spans="1:2" s="20" customFormat="1" ht="18.75">
      <c r="A39" s="35" t="s">
        <v>766</v>
      </c>
      <c r="B39" s="34">
        <v>25443</v>
      </c>
    </row>
    <row r="40" spans="1:2" s="20" customFormat="1" ht="18.75">
      <c r="A40" s="35" t="s">
        <v>767</v>
      </c>
      <c r="B40" s="34">
        <v>63607</v>
      </c>
    </row>
    <row r="41" spans="1:2" s="20" customFormat="1" ht="18.75">
      <c r="A41" s="35" t="s">
        <v>768</v>
      </c>
      <c r="B41" s="34">
        <v>61326</v>
      </c>
    </row>
    <row r="42" spans="1:2" s="20" customFormat="1" ht="18.75">
      <c r="A42" s="35" t="s">
        <v>769</v>
      </c>
      <c r="B42" s="34">
        <v>30930</v>
      </c>
    </row>
    <row r="43" spans="1:2" s="20" customFormat="1" ht="18.75">
      <c r="A43" s="35" t="s">
        <v>770</v>
      </c>
      <c r="B43" s="34">
        <v>28438</v>
      </c>
    </row>
    <row r="44" spans="1:2" s="20" customFormat="1" ht="18.75">
      <c r="A44" s="35" t="s">
        <v>771</v>
      </c>
      <c r="B44" s="34">
        <v>31071</v>
      </c>
    </row>
    <row r="45" spans="1:2" s="20" customFormat="1" ht="18.75">
      <c r="A45" s="35" t="s">
        <v>772</v>
      </c>
      <c r="B45" s="34">
        <v>37677</v>
      </c>
    </row>
    <row r="46" spans="1:2" s="20" customFormat="1" ht="18.75">
      <c r="A46" s="35" t="s">
        <v>773</v>
      </c>
      <c r="B46" s="34">
        <v>6164</v>
      </c>
    </row>
    <row r="47" spans="1:2" s="20" customFormat="1" ht="18.75">
      <c r="A47" s="35" t="s">
        <v>774</v>
      </c>
      <c r="B47" s="34">
        <v>4783</v>
      </c>
    </row>
    <row r="48" spans="1:2" s="19" customFormat="1" ht="18.75">
      <c r="A48" s="39" t="s">
        <v>793</v>
      </c>
      <c r="B48" s="38">
        <v>160508</v>
      </c>
    </row>
    <row r="49" spans="1:2" s="18" customFormat="1" ht="18.75">
      <c r="A49" s="40" t="s">
        <v>794</v>
      </c>
      <c r="B49" s="34">
        <v>26</v>
      </c>
    </row>
    <row r="50" spans="1:2" s="18" customFormat="1" ht="18.75">
      <c r="A50" s="41" t="s">
        <v>795</v>
      </c>
      <c r="B50" s="34"/>
    </row>
    <row r="51" spans="1:2" s="18" customFormat="1" ht="18.75">
      <c r="A51" s="41" t="s">
        <v>796</v>
      </c>
      <c r="B51" s="34"/>
    </row>
    <row r="52" spans="1:2" s="18" customFormat="1" ht="18.75">
      <c r="A52" s="41" t="s">
        <v>797</v>
      </c>
      <c r="B52" s="34"/>
    </row>
    <row r="53" spans="1:2" s="18" customFormat="1" ht="18.75">
      <c r="A53" s="41" t="s">
        <v>798</v>
      </c>
      <c r="B53" s="34"/>
    </row>
    <row r="54" spans="1:2" s="18" customFormat="1" ht="18.75">
      <c r="A54" s="41" t="s">
        <v>799</v>
      </c>
      <c r="B54" s="34"/>
    </row>
    <row r="55" spans="1:2" s="18" customFormat="1" ht="18.75">
      <c r="A55" s="41" t="s">
        <v>800</v>
      </c>
      <c r="B55" s="34">
        <v>271</v>
      </c>
    </row>
    <row r="56" spans="1:2" s="20" customFormat="1" ht="18.75">
      <c r="A56" s="41" t="s">
        <v>801</v>
      </c>
      <c r="B56" s="42">
        <v>57340</v>
      </c>
    </row>
    <row r="57" spans="1:2" s="22" customFormat="1" ht="18.75">
      <c r="A57" s="41" t="s">
        <v>802</v>
      </c>
      <c r="B57" s="43">
        <v>22961</v>
      </c>
    </row>
    <row r="58" spans="1:2" s="22" customFormat="1" ht="18.75">
      <c r="A58" s="41" t="s">
        <v>803</v>
      </c>
      <c r="B58" s="43">
        <v>17101</v>
      </c>
    </row>
    <row r="59" spans="1:2" s="22" customFormat="1" ht="18.75">
      <c r="A59" s="41" t="s">
        <v>804</v>
      </c>
      <c r="B59" s="43"/>
    </row>
    <row r="60" spans="1:2" s="22" customFormat="1" ht="18.75">
      <c r="A60" s="41" t="s">
        <v>805</v>
      </c>
      <c r="B60" s="43">
        <v>45535</v>
      </c>
    </row>
    <row r="61" spans="1:2" s="22" customFormat="1" ht="18.75">
      <c r="A61" s="41" t="s">
        <v>806</v>
      </c>
      <c r="B61" s="43">
        <v>15339</v>
      </c>
    </row>
    <row r="62" spans="1:2" s="22" customFormat="1" ht="18.75">
      <c r="A62" s="41" t="s">
        <v>807</v>
      </c>
      <c r="B62" s="43"/>
    </row>
    <row r="63" spans="1:2" s="22" customFormat="1" ht="18.75">
      <c r="A63" s="41" t="s">
        <v>808</v>
      </c>
      <c r="B63" s="43"/>
    </row>
    <row r="64" spans="1:2" s="22" customFormat="1" ht="18.75">
      <c r="A64" s="41" t="s">
        <v>809</v>
      </c>
      <c r="B64" s="43"/>
    </row>
    <row r="65" spans="1:2" s="22" customFormat="1" ht="18.75">
      <c r="A65" s="41" t="s">
        <v>810</v>
      </c>
      <c r="B65" s="43"/>
    </row>
    <row r="66" spans="1:2" s="22" customFormat="1" ht="18.75">
      <c r="A66" s="41" t="s">
        <v>811</v>
      </c>
      <c r="B66" s="43"/>
    </row>
    <row r="67" spans="1:2" s="22" customFormat="1" ht="18.75">
      <c r="A67" s="41" t="s">
        <v>812</v>
      </c>
      <c r="B67" s="43"/>
    </row>
    <row r="68" spans="1:2" s="22" customFormat="1" ht="18.75">
      <c r="A68" s="41" t="s">
        <v>813</v>
      </c>
      <c r="B68" s="43"/>
    </row>
    <row r="69" spans="1:2" s="22" customFormat="1" ht="18.75">
      <c r="A69" s="41" t="s">
        <v>814</v>
      </c>
      <c r="B69" s="43"/>
    </row>
    <row r="70" spans="1:2" s="22" customFormat="1" ht="18.75">
      <c r="A70" s="41" t="s">
        <v>815</v>
      </c>
      <c r="B70" s="43"/>
    </row>
    <row r="71" spans="1:2" s="22" customFormat="1" ht="18.75">
      <c r="A71" s="44" t="s">
        <v>816</v>
      </c>
      <c r="B71" s="43">
        <f>SUM(B72:B80)</f>
        <v>160508</v>
      </c>
    </row>
    <row r="72" spans="1:2" s="22" customFormat="1" ht="18.75">
      <c r="A72" s="41" t="s">
        <v>817</v>
      </c>
      <c r="B72" s="43">
        <v>25748</v>
      </c>
    </row>
    <row r="73" spans="1:2" s="22" customFormat="1" ht="18.75">
      <c r="A73" s="41" t="s">
        <v>818</v>
      </c>
      <c r="B73" s="43">
        <v>33559</v>
      </c>
    </row>
    <row r="74" spans="1:2" s="22" customFormat="1" ht="18.75">
      <c r="A74" s="41" t="s">
        <v>819</v>
      </c>
      <c r="B74" s="43">
        <v>43072</v>
      </c>
    </row>
    <row r="75" spans="1:2" s="22" customFormat="1" ht="18.75">
      <c r="A75" s="41" t="s">
        <v>820</v>
      </c>
      <c r="B75" s="43">
        <v>15014</v>
      </c>
    </row>
    <row r="76" spans="1:2" s="22" customFormat="1" ht="18.75">
      <c r="A76" s="41" t="s">
        <v>821</v>
      </c>
      <c r="B76" s="43">
        <v>10622</v>
      </c>
    </row>
    <row r="77" spans="1:2" s="22" customFormat="1" ht="18.75">
      <c r="A77" s="41" t="s">
        <v>822</v>
      </c>
      <c r="B77" s="43">
        <v>17391</v>
      </c>
    </row>
    <row r="78" spans="1:2" s="22" customFormat="1" ht="18.75">
      <c r="A78" s="41" t="s">
        <v>823</v>
      </c>
      <c r="B78" s="43">
        <v>12459</v>
      </c>
    </row>
    <row r="79" spans="1:2" s="22" customFormat="1" ht="18.75">
      <c r="A79" s="41" t="s">
        <v>824</v>
      </c>
      <c r="B79" s="43">
        <v>2588</v>
      </c>
    </row>
    <row r="80" spans="1:2" s="22" customFormat="1" ht="18.75">
      <c r="A80" s="41" t="s">
        <v>825</v>
      </c>
      <c r="B80" s="43">
        <v>55</v>
      </c>
    </row>
  </sheetData>
  <sheetProtection password="EEAD" sheet="1" objects="1" selectLockedCells="1" selectUnlockedCells="1"/>
  <mergeCells count="1">
    <mergeCell ref="A1:B1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8"/>
  <sheetViews>
    <sheetView tabSelected="1" zoomScalePageLayoutView="0" workbookViewId="0" topLeftCell="A1">
      <selection activeCell="G6" sqref="G6"/>
    </sheetView>
  </sheetViews>
  <sheetFormatPr defaultColWidth="8.00390625" defaultRowHeight="14.25"/>
  <cols>
    <col min="1" max="1" width="15.75390625" style="5" customWidth="1"/>
    <col min="2" max="2" width="35.75390625" style="5" customWidth="1"/>
    <col min="3" max="3" width="34.625" style="5" customWidth="1"/>
    <col min="4" max="244" width="8.00390625" style="5" customWidth="1"/>
  </cols>
  <sheetData>
    <row r="1" spans="1:3" ht="31.5" customHeight="1">
      <c r="A1" s="196" t="s">
        <v>826</v>
      </c>
      <c r="B1" s="196"/>
      <c r="C1" s="197"/>
    </row>
    <row r="2" spans="1:3" ht="19.5" customHeight="1">
      <c r="A2" s="6"/>
      <c r="B2" s="6"/>
      <c r="C2" s="7" t="s">
        <v>827</v>
      </c>
    </row>
    <row r="3" spans="1:244" s="1" customFormat="1" ht="37.5" customHeight="1">
      <c r="A3" s="8" t="s">
        <v>828</v>
      </c>
      <c r="B3" s="8" t="s">
        <v>829</v>
      </c>
      <c r="C3" s="8" t="s">
        <v>830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</row>
    <row r="4" spans="1:244" s="2" customFormat="1" ht="49.5" customHeight="1">
      <c r="A4" s="10" t="s">
        <v>831</v>
      </c>
      <c r="B4" s="11">
        <f>B5+B6</f>
        <v>350.51</v>
      </c>
      <c r="C4" s="11">
        <f>C5+C6</f>
        <v>346.59000000000003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</row>
    <row r="5" spans="1:244" s="3" customFormat="1" ht="48.75" customHeight="1">
      <c r="A5" s="13" t="s">
        <v>832</v>
      </c>
      <c r="B5" s="11">
        <v>161.4</v>
      </c>
      <c r="C5" s="11">
        <v>159.29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</row>
    <row r="6" spans="1:244" s="3" customFormat="1" ht="49.5" customHeight="1">
      <c r="A6" s="13" t="s">
        <v>833</v>
      </c>
      <c r="B6" s="11">
        <v>189.11</v>
      </c>
      <c r="C6" s="11">
        <v>187.3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</row>
    <row r="7" spans="1:244" s="4" customFormat="1" ht="14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</row>
    <row r="8" spans="1:244" s="4" customFormat="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</row>
  </sheetData>
  <sheetProtection password="EEAD" sheet="1" objects="1" selectLockedCells="1" selectUnlockedCells="1"/>
  <mergeCells count="1">
    <mergeCell ref="A1:C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一般公共预算公开表</dc:title>
  <dc:subject/>
  <dc:creator>预算管理局-袁鹏</dc:creator>
  <cp:keywords/>
  <dc:description/>
  <cp:lastModifiedBy>a</cp:lastModifiedBy>
  <cp:lastPrinted>2018-01-31T02:13:35Z</cp:lastPrinted>
  <dcterms:created xsi:type="dcterms:W3CDTF">2017-12-18T02:34:37Z</dcterms:created>
  <dcterms:modified xsi:type="dcterms:W3CDTF">2018-01-31T02:14:23Z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